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66" i="1"/>
  <c r="F70"/>
  <c r="D134"/>
  <c r="C134"/>
  <c r="D136"/>
  <c r="C136"/>
  <c r="D66"/>
  <c r="G70"/>
  <c r="E140"/>
  <c r="D131"/>
  <c r="D75"/>
  <c r="C75"/>
  <c r="E75"/>
  <c r="E134"/>
  <c r="C66"/>
  <c r="D62"/>
  <c r="C62"/>
  <c r="E39"/>
  <c r="D39"/>
  <c r="C39"/>
  <c r="D27"/>
  <c r="D140"/>
  <c r="C140"/>
  <c r="D10" l="1"/>
  <c r="E10"/>
  <c r="G113"/>
  <c r="F113"/>
  <c r="E27" l="1"/>
  <c r="E25"/>
  <c r="G109"/>
  <c r="E195"/>
  <c r="E199"/>
  <c r="E198" s="1"/>
  <c r="E156"/>
  <c r="E150"/>
  <c r="E148"/>
  <c r="E160"/>
  <c r="E20"/>
  <c r="G159"/>
  <c r="F159"/>
  <c r="G158"/>
  <c r="F158"/>
  <c r="G157"/>
  <c r="F157"/>
  <c r="F129"/>
  <c r="G17"/>
  <c r="G34"/>
  <c r="D25"/>
  <c r="D15"/>
  <c r="D121"/>
  <c r="C121"/>
  <c r="G60"/>
  <c r="G61"/>
  <c r="F60"/>
  <c r="F61"/>
  <c r="E59"/>
  <c r="D59"/>
  <c r="E29"/>
  <c r="F118"/>
  <c r="G118"/>
  <c r="G76"/>
  <c r="G77"/>
  <c r="F76"/>
  <c r="F77"/>
  <c r="G14"/>
  <c r="G13"/>
  <c r="F13"/>
  <c r="G85"/>
  <c r="F85"/>
  <c r="D56"/>
  <c r="F117"/>
  <c r="G117"/>
  <c r="G116"/>
  <c r="F116"/>
  <c r="G115"/>
  <c r="F115"/>
  <c r="E128"/>
  <c r="E31"/>
  <c r="G28"/>
  <c r="F28"/>
  <c r="G51"/>
  <c r="G52"/>
  <c r="F51"/>
  <c r="F52"/>
  <c r="D31"/>
  <c r="G59" l="1"/>
  <c r="C59"/>
  <c r="F59" s="1"/>
  <c r="E50"/>
  <c r="D50"/>
  <c r="C50"/>
  <c r="C53"/>
  <c r="D53"/>
  <c r="E53"/>
  <c r="F50" l="1"/>
  <c r="G50"/>
  <c r="G53"/>
  <c r="F53"/>
  <c r="C31" l="1"/>
  <c r="F34"/>
  <c r="C10" l="1"/>
  <c r="F11"/>
  <c r="D196"/>
  <c r="D128"/>
  <c r="C15"/>
  <c r="F14"/>
  <c r="C128"/>
  <c r="C178"/>
  <c r="D152"/>
  <c r="D74" l="1"/>
  <c r="C131"/>
  <c r="G129" l="1"/>
  <c r="G130"/>
  <c r="F130"/>
  <c r="E74"/>
  <c r="F86"/>
  <c r="G86"/>
  <c r="D156"/>
  <c r="C156"/>
  <c r="E121"/>
  <c r="G32"/>
  <c r="F32"/>
  <c r="F128" l="1"/>
  <c r="G128"/>
  <c r="D124"/>
  <c r="E124"/>
  <c r="G135"/>
  <c r="F135"/>
  <c r="F55"/>
  <c r="G55"/>
  <c r="F54"/>
  <c r="G54"/>
  <c r="D148"/>
  <c r="D174"/>
  <c r="D178"/>
  <c r="G84"/>
  <c r="F71"/>
  <c r="G71"/>
  <c r="C74"/>
  <c r="F84"/>
  <c r="C56"/>
  <c r="F17"/>
  <c r="G57"/>
  <c r="G58"/>
  <c r="F57"/>
  <c r="F58"/>
  <c r="C176"/>
  <c r="G133"/>
  <c r="F133"/>
  <c r="G132"/>
  <c r="F132"/>
  <c r="E131"/>
  <c r="G127"/>
  <c r="E126"/>
  <c r="D126"/>
  <c r="C126"/>
  <c r="F127"/>
  <c r="C124"/>
  <c r="F125"/>
  <c r="G125"/>
  <c r="E119"/>
  <c r="D119"/>
  <c r="C119"/>
  <c r="F120"/>
  <c r="E56"/>
  <c r="C25"/>
  <c r="G35"/>
  <c r="G33"/>
  <c r="C65"/>
  <c r="C49" s="1"/>
  <c r="C27"/>
  <c r="C29"/>
  <c r="D29"/>
  <c r="E72" l="1"/>
  <c r="C72"/>
  <c r="D72"/>
  <c r="F27"/>
  <c r="G27"/>
  <c r="F134"/>
  <c r="G74"/>
  <c r="G134"/>
  <c r="G56"/>
  <c r="G121"/>
  <c r="F74"/>
  <c r="F121"/>
  <c r="F25"/>
  <c r="G25"/>
  <c r="G29"/>
  <c r="G30"/>
  <c r="G23"/>
  <c r="F23"/>
  <c r="G22"/>
  <c r="E193"/>
  <c r="G11"/>
  <c r="G107"/>
  <c r="D199"/>
  <c r="D198" s="1"/>
  <c r="E65"/>
  <c r="E49" s="1"/>
  <c r="F109"/>
  <c r="D176"/>
  <c r="C199"/>
  <c r="C198" s="1"/>
  <c r="G126"/>
  <c r="F56"/>
  <c r="F107"/>
  <c r="G110"/>
  <c r="F110"/>
  <c r="D65"/>
  <c r="D49" s="1"/>
  <c r="F93"/>
  <c r="G93"/>
  <c r="F88"/>
  <c r="G88"/>
  <c r="G78"/>
  <c r="F78"/>
  <c r="F131"/>
  <c r="G131"/>
  <c r="G123"/>
  <c r="F106"/>
  <c r="G106"/>
  <c r="G96"/>
  <c r="F69"/>
  <c r="G69"/>
  <c r="G67"/>
  <c r="G68"/>
  <c r="F67"/>
  <c r="F68"/>
  <c r="D20"/>
  <c r="D19" s="1"/>
  <c r="C20"/>
  <c r="C19" s="1"/>
  <c r="D38" l="1"/>
  <c r="D37" s="1"/>
  <c r="D138" s="1"/>
  <c r="C38"/>
  <c r="C37" s="1"/>
  <c r="E38"/>
  <c r="E37" s="1"/>
  <c r="G66"/>
  <c r="G49"/>
  <c r="F65"/>
  <c r="G65"/>
  <c r="F66"/>
  <c r="E19"/>
  <c r="G143"/>
  <c r="F143"/>
  <c r="F97"/>
  <c r="G97"/>
  <c r="G124" l="1"/>
  <c r="F48"/>
  <c r="F82"/>
  <c r="F83"/>
  <c r="G83"/>
  <c r="F126"/>
  <c r="F123"/>
  <c r="G82"/>
  <c r="F119"/>
  <c r="C150"/>
  <c r="C148"/>
  <c r="D193"/>
  <c r="D190" s="1"/>
  <c r="D191"/>
  <c r="C152"/>
  <c r="C174"/>
  <c r="D168"/>
  <c r="C168"/>
  <c r="C166"/>
  <c r="D160"/>
  <c r="C160"/>
  <c r="G145"/>
  <c r="F145"/>
  <c r="G31"/>
  <c r="G148"/>
  <c r="G41"/>
  <c r="G43"/>
  <c r="G44"/>
  <c r="G45"/>
  <c r="G47"/>
  <c r="G48"/>
  <c r="F41"/>
  <c r="F43"/>
  <c r="F44"/>
  <c r="F45"/>
  <c r="F47"/>
  <c r="C7"/>
  <c r="C6" s="1"/>
  <c r="C138" s="1"/>
  <c r="D7"/>
  <c r="D6" s="1"/>
  <c r="E7"/>
  <c r="F8"/>
  <c r="G8"/>
  <c r="F9"/>
  <c r="G9"/>
  <c r="G10"/>
  <c r="E15"/>
  <c r="G15" s="1"/>
  <c r="F16"/>
  <c r="G16"/>
  <c r="F18"/>
  <c r="G18"/>
  <c r="G20"/>
  <c r="F21"/>
  <c r="G21"/>
  <c r="F22"/>
  <c r="F26"/>
  <c r="G26"/>
  <c r="F29"/>
  <c r="F30"/>
  <c r="F33"/>
  <c r="F35"/>
  <c r="F40"/>
  <c r="G40"/>
  <c r="C46"/>
  <c r="C42" s="1"/>
  <c r="D46"/>
  <c r="D42" s="1"/>
  <c r="E46"/>
  <c r="E42" s="1"/>
  <c r="F49"/>
  <c r="F73"/>
  <c r="G73"/>
  <c r="G75"/>
  <c r="F79"/>
  <c r="G79"/>
  <c r="F80"/>
  <c r="G80"/>
  <c r="F81"/>
  <c r="G81"/>
  <c r="F87"/>
  <c r="G87"/>
  <c r="F89"/>
  <c r="G89"/>
  <c r="F90"/>
  <c r="G90"/>
  <c r="F94"/>
  <c r="G94"/>
  <c r="F95"/>
  <c r="G95"/>
  <c r="F96"/>
  <c r="F98"/>
  <c r="G98"/>
  <c r="F99"/>
  <c r="G99"/>
  <c r="F100"/>
  <c r="G100"/>
  <c r="F101"/>
  <c r="G101"/>
  <c r="F102"/>
  <c r="G102"/>
  <c r="F103"/>
  <c r="G103"/>
  <c r="F104"/>
  <c r="G104"/>
  <c r="F105"/>
  <c r="G105"/>
  <c r="F108"/>
  <c r="G108"/>
  <c r="F114"/>
  <c r="G114"/>
  <c r="F122"/>
  <c r="G122"/>
  <c r="F124"/>
  <c r="F142"/>
  <c r="G142"/>
  <c r="F144"/>
  <c r="G144"/>
  <c r="F146"/>
  <c r="G146"/>
  <c r="F147"/>
  <c r="G147"/>
  <c r="F149"/>
  <c r="G149"/>
  <c r="D150"/>
  <c r="F151"/>
  <c r="G151"/>
  <c r="E152"/>
  <c r="F153"/>
  <c r="G153"/>
  <c r="F154"/>
  <c r="G154"/>
  <c r="F155"/>
  <c r="G155"/>
  <c r="F156"/>
  <c r="F161"/>
  <c r="G161"/>
  <c r="F162"/>
  <c r="G162"/>
  <c r="F163"/>
  <c r="G163"/>
  <c r="F164"/>
  <c r="G164"/>
  <c r="F165"/>
  <c r="G165"/>
  <c r="D166"/>
  <c r="E166"/>
  <c r="F167"/>
  <c r="G167"/>
  <c r="E168"/>
  <c r="F169"/>
  <c r="G169"/>
  <c r="F170"/>
  <c r="G170"/>
  <c r="F171"/>
  <c r="G171"/>
  <c r="F172"/>
  <c r="G172"/>
  <c r="F173"/>
  <c r="G173"/>
  <c r="E174"/>
  <c r="F175"/>
  <c r="G175"/>
  <c r="E176"/>
  <c r="F177"/>
  <c r="E178"/>
  <c r="G178" s="1"/>
  <c r="F179"/>
  <c r="G179"/>
  <c r="F180"/>
  <c r="G180"/>
  <c r="E186"/>
  <c r="E188"/>
  <c r="C193"/>
  <c r="C190" s="1"/>
  <c r="C185" s="1"/>
  <c r="E190"/>
  <c r="E185" s="1"/>
  <c r="C196"/>
  <c r="C195" s="1"/>
  <c r="D195"/>
  <c r="F20"/>
  <c r="F75"/>
  <c r="E6" l="1"/>
  <c r="D185"/>
  <c r="D184" s="1"/>
  <c r="F168"/>
  <c r="F174"/>
  <c r="F150"/>
  <c r="F31"/>
  <c r="F15"/>
  <c r="F7"/>
  <c r="F166"/>
  <c r="G7"/>
  <c r="F178"/>
  <c r="E184"/>
  <c r="G150"/>
  <c r="G168"/>
  <c r="G152"/>
  <c r="F39"/>
  <c r="F19"/>
  <c r="F10"/>
  <c r="E181"/>
  <c r="F148"/>
  <c r="F42"/>
  <c r="G42"/>
  <c r="G19"/>
  <c r="G156"/>
  <c r="G46"/>
  <c r="G39"/>
  <c r="C181"/>
  <c r="F46"/>
  <c r="F176"/>
  <c r="G160"/>
  <c r="F160"/>
  <c r="G174"/>
  <c r="F152"/>
  <c r="D181"/>
  <c r="F140"/>
  <c r="C184"/>
  <c r="G166"/>
  <c r="G72"/>
  <c r="G140"/>
  <c r="F72"/>
  <c r="E138" l="1"/>
  <c r="E183" s="1"/>
  <c r="F6"/>
  <c r="G6"/>
  <c r="G181"/>
  <c r="F181"/>
  <c r="G38"/>
  <c r="G37"/>
  <c r="F38"/>
  <c r="G138" l="1"/>
  <c r="D183"/>
  <c r="F37"/>
  <c r="C183" l="1"/>
  <c r="F138"/>
</calcChain>
</file>

<file path=xl/sharedStrings.xml><?xml version="1.0" encoding="utf-8"?>
<sst xmlns="http://schemas.openxmlformats.org/spreadsheetml/2006/main" count="402" uniqueCount="394">
  <si>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</si>
  <si>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</si>
  <si>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</si>
  <si>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</si>
  <si>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</si>
  <si>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</si>
  <si>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</si>
  <si>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</si>
  <si>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</si>
  <si>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</si>
  <si>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</si>
  <si>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</si>
  <si>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</si>
  <si>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</si>
  <si>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</si>
  <si>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</si>
  <si>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</si>
  <si>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</si>
  <si>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</si>
  <si>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</si>
  <si>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</si>
  <si>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</si>
  <si>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</si>
  <si>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</si>
  <si>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</si>
  <si>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</si>
  <si>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</si>
  <si>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</si>
  <si>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</si>
  <si>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</si>
  <si>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</si>
  <si>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</si>
  <si>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</si>
  <si>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</si>
  <si>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</si>
  <si>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</si>
  <si>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</si>
  <si>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</si>
  <si>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</si>
  <si>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</si>
  <si>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</si>
  <si>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</si>
  <si>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</si>
  <si>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</si>
  <si>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</si>
  <si>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</si>
  <si>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</si>
  <si>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</si>
  <si>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</si>
  <si>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</si>
  <si>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</si>
  <si>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</si>
  <si>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</si>
  <si>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</si>
  <si>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</si>
  <si>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</si>
  <si>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</si>
  <si>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</si>
  <si>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</si>
  <si>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</si>
  <si>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</si>
  <si>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</si>
  <si>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</si>
  <si>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</si>
  <si>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</si>
  <si>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</si>
  <si>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</si>
  <si>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</si>
  <si>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</si>
  <si>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</si>
  <si>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</si>
  <si>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</si>
  <si>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</si>
  <si>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</si>
  <si>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</si>
  <si>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</si>
  <si>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</si>
  <si>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</si>
  <si>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</si>
  <si>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</si>
  <si>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</si>
  <si>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</si>
  <si>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</si>
  <si>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</si>
  <si>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</si>
  <si>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</si>
  <si>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</si>
  <si>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</si>
  <si>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</si>
  <si>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</si>
  <si>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</si>
  <si>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</si>
  <si>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</si>
  <si>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</si>
  <si>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</si>
  <si>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</si>
  <si>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</si>
  <si>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</si>
  <si>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</si>
  <si>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</si>
  <si>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</si>
  <si>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</si>
  <si>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</si>
  <si>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</si>
  <si>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</si>
  <si>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</si>
  <si>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</si>
  <si>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</si>
  <si>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</si>
  <si>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</si>
  <si>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</si>
  <si>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</si>
  <si>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</si>
  <si>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</si>
  <si>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</si>
  <si>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</si>
  <si>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</si>
  <si>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</si>
  <si>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</si>
  <si>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</si>
  <si>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</si>
  <si>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</si>
  <si>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</si>
  <si>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</si>
  <si>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</si>
  <si>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</si>
  <si>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</si>
  <si>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</si>
  <si>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</si>
  <si>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</si>
  <si>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</si>
  <si>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</si>
  <si>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</si>
  <si>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</si>
  <si>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</si>
  <si>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</si>
  <si>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</si>
  <si>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</si>
  <si>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</si>
  <si>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</si>
  <si>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</si>
  <si>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</si>
  <si>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</si>
  <si>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</si>
  <si>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</si>
  <si>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</si>
  <si>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</si>
  <si>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</si>
  <si>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</si>
  <si>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</si>
  <si>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</si>
  <si>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</si>
  <si>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</si>
  <si>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</si>
  <si>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</si>
  <si>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</si>
  <si>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</si>
  <si>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</si>
  <si>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</si>
  <si>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</si>
  <si>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</si>
  <si>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</si>
  <si>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</si>
  <si>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</si>
  <si>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</si>
  <si>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</si>
  <si>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</si>
  <si>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</si>
  <si>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</si>
  <si>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</si>
  <si>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</si>
  <si>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</si>
  <si>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</si>
  <si>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</si>
  <si>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</si>
  <si>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</si>
  <si>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</si>
  <si>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</si>
  <si>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</si>
  <si>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</si>
  <si>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</si>
  <si>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</si>
  <si>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</si>
  <si>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</si>
  <si>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</si>
  <si>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</si>
  <si>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</si>
  <si>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</si>
  <si>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</si>
  <si>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</si>
  <si>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</si>
  <si>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</si>
  <si>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</si>
  <si>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</si>
  <si>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</si>
  <si>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</si>
  <si>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</si>
  <si>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</si>
  <si>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</si>
  <si>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</si>
  <si>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</si>
  <si>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</si>
  <si>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</si>
  <si>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</si>
  <si>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</si>
  <si>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</si>
  <si>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</si>
  <si>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</si>
  <si>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</si>
  <si>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</si>
  <si>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</si>
  <si>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</si>
  <si>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</si>
  <si>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</si>
  <si>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</si>
  <si>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</si>
  <si>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</si>
  <si>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</si>
  <si>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</si>
  <si>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</si>
  <si>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</si>
  <si>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</si>
  <si>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</si>
  <si>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</si>
  <si>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</si>
  <si>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</si>
  <si>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</si>
  <si>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</si>
  <si>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</si>
  <si>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</si>
  <si>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</si>
  <si>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</si>
  <si>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</si>
  <si>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</si>
  <si>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</si>
  <si>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</si>
  <si>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</si>
  <si>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</si>
  <si>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</si>
  <si>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</si>
  <si>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</si>
  <si>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</si>
  <si>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</si>
  <si>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</si>
  <si>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</si>
  <si>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</si>
  <si>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</si>
  <si>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</si>
  <si>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</si>
  <si>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</si>
  <si>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</si>
  <si>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</si>
  <si>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</si>
  <si>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</si>
  <si>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</si>
  <si>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</si>
  <si>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</si>
  <si>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</si>
  <si>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</si>
  <si>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</si>
  <si>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</si>
  <si>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</si>
  <si>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</si>
  <si>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</si>
  <si>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</si>
  <si>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</si>
  <si>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</si>
  <si>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</si>
  <si>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</si>
  <si>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</si>
  <si>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</si>
  <si>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</si>
  <si>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</si>
  <si>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</si>
  <si>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</si>
  <si>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</si>
  <si>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</si>
  <si>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</si>
  <si>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</si>
  <si>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</si>
  <si>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</si>
  <si>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</si>
  <si>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</si>
  <si>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</si>
  <si>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</si>
  <si>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</si>
  <si>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</si>
  <si>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</si>
  <si>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</si>
  <si>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</si>
  <si>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</si>
  <si>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</si>
  <si>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</si>
  <si>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</si>
  <si>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</si>
  <si>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</si>
  <si>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</si>
  <si>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</si>
  <si>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</si>
  <si>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</si>
  <si>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</si>
  <si>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</si>
  <si>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</si>
  <si>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</si>
  <si>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</si>
  <si>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</si>
  <si>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</si>
  <si>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</si>
  <si>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</si>
  <si>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</si>
  <si>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</si>
  <si>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</si>
  <si>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000 202 400000 00 0000 150</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</si>
  <si>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</si>
  <si>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</si>
  <si>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</si>
  <si>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</si>
  <si>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</si>
  <si>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</si>
  <si>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</si>
  <si>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</si>
  <si>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</si>
  <si>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</si>
  <si>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</si>
  <si>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</si>
  <si>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</si>
  <si>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</si>
  <si>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</si>
  <si>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</si>
  <si>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</si>
  <si>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</si>
  <si>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</si>
  <si>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</si>
  <si>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</si>
  <si>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</si>
  <si>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</si>
  <si>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</si>
  <si>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</si>
  <si>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</si>
  <si>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</si>
  <si>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</si>
  <si>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</si>
  <si>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</si>
  <si>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</si>
  <si>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</si>
  <si>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</si>
  <si>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</si>
  <si>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</si>
  <si>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</si>
  <si>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</si>
  <si>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</si>
  <si>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</si>
  <si>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</si>
  <si>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</si>
  <si>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</si>
  <si>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</si>
  <si>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</si>
  <si>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</si>
  <si>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</si>
  <si>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</si>
  <si>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</si>
  <si>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</si>
  <si>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</si>
  <si>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</si>
  <si>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</si>
  <si>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</si>
  <si>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</si>
  <si>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Плата по соглашениям об установлении сервитута, в отношении земельных участков</t>
  </si>
  <si>
    <t xml:space="preserve">000 1 11 05315 05 0000 120 </t>
  </si>
  <si>
    <t>Функционирование  высшего должностного лица субъекта  Российской  Федерации и муниципального образования</t>
  </si>
  <si>
    <t>0102</t>
  </si>
  <si>
    <t>Субсидии бюджетам на обеспечение комплексного развития территорий</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</si>
  <si>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территорийях за счет  средств бюджета Пензенской области на софинансирование средств федерального бюджета)</t>
  </si>
  <si>
    <t xml:space="preserve">000 2 02 25576 00 0000 150 </t>
  </si>
  <si>
    <t xml:space="preserve">000 2 02 25576 05 9230 150 </t>
  </si>
  <si>
    <t xml:space="preserve">000 2 02 25576 05 9503 150 </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</si>
  <si>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</si>
  <si>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</si>
  <si>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</si>
  <si>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</si>
  <si>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</si>
  <si>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</si>
  <si>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</si>
  <si>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территорийях за счет средств федерального бюджета)</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</si>
  <si>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</si>
  <si>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об исполнении  бюджета  Малосердобинского  района  на  01.03.2024 г.</t>
  </si>
  <si>
    <t>Уточненный план                                   на                              01.03.2024 год</t>
  </si>
  <si>
    <t xml:space="preserve"> план    на 01.03.2024 года</t>
  </si>
  <si>
    <t>% исполнения к плану январь-февраль  2024 года</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</si>
  <si>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</si>
  <si>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</si>
  <si>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</si>
  <si>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</si>
  <si>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Исполнено на     01.03.2024 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</si>
</sst>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thin">
        <color indexed="63"/>
      </left>
      <right style="medium">
        <color indexed="64"/>
      </right>
      <top style="medium">
        <color indexed="64"/>
      </top>
      <bottom style="medium">
        <color indexed="64"/>
      </bottom>
      <diagonal/>
    </border>
    <border>
      <left/>
      <right style="thin">
        <color indexed="63"/>
      </right>
      <top style="medium">
        <color indexed="64"/>
      </top>
      <bottom style="medium">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9">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164" fontId="9" fillId="0" borderId="13" xfId="0" applyNumberFormat="1" applyFont="1" applyFill="1" applyBorder="1" applyAlignment="1">
      <alignment horizontal="center"/>
    </xf>
    <xf numFmtId="166" fontId="9" fillId="0" borderId="20" xfId="0" applyNumberFormat="1" applyFont="1" applyBorder="1" applyAlignment="1" applyProtection="1">
      <alignment horizontal="left" vertical="center"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4" fontId="9" fillId="0" borderId="21" xfId="0" applyNumberFormat="1" applyFont="1" applyFill="1" applyBorder="1" applyAlignment="1">
      <alignment horizontal="center"/>
    </xf>
    <xf numFmtId="164" fontId="9" fillId="0" borderId="21" xfId="0" applyNumberFormat="1" applyFont="1" applyBorder="1" applyAlignment="1">
      <alignment horizontal="center"/>
    </xf>
    <xf numFmtId="166" fontId="7" fillId="0" borderId="22" xfId="0" applyNumberFormat="1" applyFont="1" applyBorder="1" applyAlignment="1" applyProtection="1">
      <alignment horizontal="left" vertical="center" wrapText="1"/>
    </xf>
    <xf numFmtId="49" fontId="7" fillId="0" borderId="23" xfId="0" applyNumberFormat="1" applyFont="1" applyBorder="1" applyAlignment="1">
      <alignment horizontal="center"/>
    </xf>
    <xf numFmtId="164" fontId="9" fillId="0" borderId="23" xfId="0" applyNumberFormat="1" applyFont="1" applyBorder="1" applyAlignment="1">
      <alignment horizontal="center"/>
    </xf>
    <xf numFmtId="164" fontId="9" fillId="0" borderId="23" xfId="0" applyNumberFormat="1" applyFont="1" applyFill="1" applyBorder="1" applyAlignment="1">
      <alignment horizontal="center"/>
    </xf>
    <xf numFmtId="164" fontId="9" fillId="0" borderId="24" xfId="0" applyNumberFormat="1" applyFont="1" applyBorder="1" applyAlignment="1">
      <alignment horizontal="center"/>
    </xf>
    <xf numFmtId="166" fontId="9" fillId="0" borderId="25" xfId="0" applyNumberFormat="1" applyFont="1" applyBorder="1" applyAlignment="1" applyProtection="1">
      <alignment horizontal="left" vertical="center" wrapText="1"/>
    </xf>
    <xf numFmtId="49" fontId="9" fillId="0" borderId="23" xfId="0" applyNumberFormat="1" applyFont="1" applyBorder="1" applyAlignment="1">
      <alignment horizontal="center"/>
    </xf>
    <xf numFmtId="164" fontId="7" fillId="0" borderId="23"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5"/>
  <sheetViews>
    <sheetView tabSelected="1" view="pageBreakPreview" topLeftCell="A176" zoomScaleNormal="90" zoomScaleSheetLayoutView="100" workbookViewId="0">
      <selection activeCell="E180" sqref="E180"/>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5" t="s">
        <v>0</v>
      </c>
      <c r="B1" s="125"/>
      <c r="C1" s="125"/>
      <c r="D1" s="125"/>
      <c r="E1" s="125"/>
      <c r="F1" s="7"/>
      <c r="G1" s="8"/>
    </row>
    <row r="2" spans="1:7" ht="21">
      <c r="A2" s="125" t="s">
        <v>385</v>
      </c>
      <c r="B2" s="125"/>
      <c r="C2" s="125"/>
      <c r="D2" s="125"/>
      <c r="E2" s="125"/>
      <c r="F2" s="6"/>
      <c r="G2" s="8"/>
    </row>
    <row r="3" spans="1:7">
      <c r="A3" s="9"/>
      <c r="B3" s="10"/>
      <c r="C3" s="11"/>
      <c r="D3" s="11"/>
      <c r="E3" s="12"/>
      <c r="F3" s="12"/>
      <c r="G3" s="8"/>
    </row>
    <row r="4" spans="1:7" ht="13.5" thickBot="1">
      <c r="A4" s="10"/>
      <c r="B4" s="10"/>
      <c r="C4" s="11"/>
      <c r="D4" s="11"/>
      <c r="E4" s="126" t="s">
        <v>1</v>
      </c>
      <c r="F4" s="126"/>
      <c r="G4" s="126"/>
    </row>
    <row r="5" spans="1:7" ht="78.75" customHeight="1" thickBot="1">
      <c r="A5" s="13" t="s">
        <v>2</v>
      </c>
      <c r="B5" s="14" t="s">
        <v>3</v>
      </c>
      <c r="C5" s="15" t="s">
        <v>386</v>
      </c>
      <c r="D5" s="15" t="s">
        <v>387</v>
      </c>
      <c r="E5" s="15" t="s">
        <v>393</v>
      </c>
      <c r="F5" s="14" t="s">
        <v>4</v>
      </c>
      <c r="G5" s="16" t="s">
        <v>388</v>
      </c>
    </row>
    <row r="6" spans="1:7" s="21" customFormat="1" ht="16.5" customHeight="1" thickBot="1">
      <c r="A6" s="17" t="s">
        <v>5</v>
      </c>
      <c r="B6" s="18" t="s">
        <v>6</v>
      </c>
      <c r="C6" s="19">
        <f>SUM(C7,C9,C10,C15,C19,,C31,C35,C29,C27)</f>
        <v>27790.899999999998</v>
      </c>
      <c r="D6" s="19">
        <f>SUM(D7,D9,D10,D15,D19,,D31,D35,D29,D27)</f>
        <v>3395.2</v>
      </c>
      <c r="E6" s="19">
        <f>SUM(E7,E9,E10,E15,E19,,E31,E35,E29,E27)</f>
        <v>3416.7</v>
      </c>
      <c r="F6" s="19">
        <f t="shared" ref="F6:F47" si="0">E6/C6*100</f>
        <v>12.294312166932341</v>
      </c>
      <c r="G6" s="20">
        <f t="shared" ref="G6:G14" si="1">E6/D6*100</f>
        <v>100.63324693685203</v>
      </c>
    </row>
    <row r="7" spans="1:7" s="21" customFormat="1" ht="18" customHeight="1">
      <c r="A7" s="22" t="s">
        <v>7</v>
      </c>
      <c r="B7" s="23" t="s">
        <v>8</v>
      </c>
      <c r="C7" s="24">
        <f>SUM(C8:C8)</f>
        <v>16860</v>
      </c>
      <c r="D7" s="24">
        <f>SUM(D8:D8)</f>
        <v>2244</v>
      </c>
      <c r="E7" s="24">
        <f>SUM(E8:E8)</f>
        <v>2253.1999999999998</v>
      </c>
      <c r="F7" s="24">
        <f t="shared" si="0"/>
        <v>13.364175563463817</v>
      </c>
      <c r="G7" s="25">
        <f t="shared" si="1"/>
        <v>100.40998217468804</v>
      </c>
    </row>
    <row r="8" spans="1:7" ht="17.25" customHeight="1">
      <c r="A8" s="26" t="s">
        <v>9</v>
      </c>
      <c r="B8" s="27" t="s">
        <v>10</v>
      </c>
      <c r="C8" s="28">
        <v>16860</v>
      </c>
      <c r="D8" s="28">
        <v>2244</v>
      </c>
      <c r="E8" s="28">
        <v>2253.1999999999998</v>
      </c>
      <c r="F8" s="28">
        <f t="shared" si="0"/>
        <v>13.364175563463817</v>
      </c>
      <c r="G8" s="29">
        <f t="shared" si="1"/>
        <v>100.40998217468804</v>
      </c>
    </row>
    <row r="9" spans="1:7" ht="35.25" customHeight="1">
      <c r="A9" s="30" t="s">
        <v>11</v>
      </c>
      <c r="B9" s="31" t="s">
        <v>12</v>
      </c>
      <c r="C9" s="32">
        <v>1976</v>
      </c>
      <c r="D9" s="32">
        <v>342.8</v>
      </c>
      <c r="E9" s="32">
        <v>343.4</v>
      </c>
      <c r="F9" s="32">
        <f t="shared" si="0"/>
        <v>17.378542510121456</v>
      </c>
      <c r="G9" s="25">
        <f t="shared" si="1"/>
        <v>100.17502917152858</v>
      </c>
    </row>
    <row r="10" spans="1:7" s="21" customFormat="1" ht="17.25" customHeight="1">
      <c r="A10" s="30" t="s">
        <v>13</v>
      </c>
      <c r="B10" s="31" t="s">
        <v>14</v>
      </c>
      <c r="C10" s="32">
        <f>C11+C12+C13+C14</f>
        <v>3265.6</v>
      </c>
      <c r="D10" s="32">
        <f>D11+D12+D13+D14</f>
        <v>380</v>
      </c>
      <c r="E10" s="32">
        <f>E11+E12+E13+E14</f>
        <v>381.3</v>
      </c>
      <c r="F10" s="32">
        <f t="shared" si="0"/>
        <v>11.67626163645272</v>
      </c>
      <c r="G10" s="25">
        <f t="shared" si="1"/>
        <v>100.3421052631579</v>
      </c>
    </row>
    <row r="11" spans="1:7" ht="33" customHeight="1">
      <c r="A11" s="26" t="s">
        <v>234</v>
      </c>
      <c r="B11" s="27" t="s">
        <v>240</v>
      </c>
      <c r="C11" s="28">
        <v>656</v>
      </c>
      <c r="D11" s="28">
        <v>16</v>
      </c>
      <c r="E11" s="28">
        <v>17</v>
      </c>
      <c r="F11" s="28">
        <f>E11/C11*100</f>
        <v>2.5914634146341462</v>
      </c>
      <c r="G11" s="29">
        <f t="shared" si="1"/>
        <v>106.25</v>
      </c>
    </row>
    <row r="12" spans="1:7" ht="33.75" customHeight="1">
      <c r="A12" s="26" t="s">
        <v>15</v>
      </c>
      <c r="B12" s="27" t="s">
        <v>16</v>
      </c>
      <c r="C12" s="28"/>
      <c r="D12" s="28"/>
      <c r="E12" s="28"/>
      <c r="F12" s="28"/>
      <c r="G12" s="29"/>
    </row>
    <row r="13" spans="1:7" ht="15.75">
      <c r="A13" s="26" t="s">
        <v>17</v>
      </c>
      <c r="B13" s="27" t="s">
        <v>18</v>
      </c>
      <c r="C13" s="28">
        <v>2231.6</v>
      </c>
      <c r="D13" s="28"/>
      <c r="E13" s="28"/>
      <c r="F13" s="28">
        <f>E13/C13*100</f>
        <v>0</v>
      </c>
      <c r="G13" s="29" t="e">
        <f t="shared" si="1"/>
        <v>#DIV/0!</v>
      </c>
    </row>
    <row r="14" spans="1:7" ht="31.5">
      <c r="A14" s="26" t="s">
        <v>320</v>
      </c>
      <c r="B14" s="27" t="s">
        <v>331</v>
      </c>
      <c r="C14" s="28">
        <v>378</v>
      </c>
      <c r="D14" s="28">
        <v>364</v>
      </c>
      <c r="E14" s="28">
        <v>364.3</v>
      </c>
      <c r="F14" s="28">
        <f t="shared" si="0"/>
        <v>96.37566137566138</v>
      </c>
      <c r="G14" s="29">
        <f t="shared" si="1"/>
        <v>100.08241758241758</v>
      </c>
    </row>
    <row r="15" spans="1:7" s="21" customFormat="1" ht="19.5" customHeight="1">
      <c r="A15" s="30" t="s">
        <v>19</v>
      </c>
      <c r="B15" s="31" t="s">
        <v>20</v>
      </c>
      <c r="C15" s="32">
        <f>(C16+C17+C18)</f>
        <v>908.2</v>
      </c>
      <c r="D15" s="32">
        <f>(D16+D17+D18)</f>
        <v>88.7</v>
      </c>
      <c r="E15" s="32">
        <f>(E16+E17+E18)</f>
        <v>91.7</v>
      </c>
      <c r="F15" s="32">
        <f t="shared" si="0"/>
        <v>10.096894957057916</v>
      </c>
      <c r="G15" s="25">
        <f t="shared" ref="G15:G35" si="2">E15/D15*100</f>
        <v>103.38218714768882</v>
      </c>
    </row>
    <row r="16" spans="1:7" s="21" customFormat="1" ht="48" customHeight="1">
      <c r="A16" s="26" t="s">
        <v>21</v>
      </c>
      <c r="B16" s="27" t="s">
        <v>22</v>
      </c>
      <c r="C16" s="28">
        <v>714</v>
      </c>
      <c r="D16" s="28">
        <v>72.8</v>
      </c>
      <c r="E16" s="28">
        <v>73.7</v>
      </c>
      <c r="F16" s="28">
        <f t="shared" si="0"/>
        <v>10.322128851540617</v>
      </c>
      <c r="G16" s="29">
        <f t="shared" si="2"/>
        <v>101.23626373626375</v>
      </c>
    </row>
    <row r="17" spans="1:7" s="21" customFormat="1" ht="66.75" customHeight="1">
      <c r="A17" s="26" t="s">
        <v>23</v>
      </c>
      <c r="B17" s="27" t="s">
        <v>24</v>
      </c>
      <c r="C17" s="28">
        <v>1.2</v>
      </c>
      <c r="D17" s="28"/>
      <c r="E17" s="28"/>
      <c r="F17" s="28">
        <f t="shared" si="0"/>
        <v>0</v>
      </c>
      <c r="G17" s="29" t="e">
        <f t="shared" si="2"/>
        <v>#DIV/0!</v>
      </c>
    </row>
    <row r="18" spans="1:7" s="21" customFormat="1" ht="48.75" customHeight="1">
      <c r="A18" s="26" t="s">
        <v>25</v>
      </c>
      <c r="B18" s="27" t="s">
        <v>26</v>
      </c>
      <c r="C18" s="28">
        <v>193</v>
      </c>
      <c r="D18" s="28">
        <v>15.9</v>
      </c>
      <c r="E18" s="28">
        <v>18</v>
      </c>
      <c r="F18" s="28">
        <f t="shared" si="0"/>
        <v>9.3264248704663206</v>
      </c>
      <c r="G18" s="29">
        <f t="shared" si="2"/>
        <v>113.20754716981132</v>
      </c>
    </row>
    <row r="19" spans="1:7" s="21" customFormat="1" ht="47.25">
      <c r="A19" s="30" t="s">
        <v>27</v>
      </c>
      <c r="B19" s="31" t="s">
        <v>28</v>
      </c>
      <c r="C19" s="32">
        <f>SUM(C20+C25)</f>
        <v>2649</v>
      </c>
      <c r="D19" s="32">
        <f>SUM(D20+D25)</f>
        <v>297.5</v>
      </c>
      <c r="E19" s="32">
        <f>SUM(E20+E25)</f>
        <v>298.5</v>
      </c>
      <c r="F19" s="32">
        <f t="shared" si="0"/>
        <v>11.268403171007927</v>
      </c>
      <c r="G19" s="25">
        <f t="shared" si="2"/>
        <v>100.33613445378151</v>
      </c>
    </row>
    <row r="20" spans="1:7" s="21" customFormat="1" ht="116.25" customHeight="1">
      <c r="A20" s="80" t="s">
        <v>243</v>
      </c>
      <c r="B20" s="31" t="s">
        <v>29</v>
      </c>
      <c r="C20" s="32">
        <f>SUM(C21:C23)</f>
        <v>2473.5</v>
      </c>
      <c r="D20" s="32">
        <f>SUM(D21:D23)</f>
        <v>274</v>
      </c>
      <c r="E20" s="32">
        <f>SUM(E21:E24)</f>
        <v>275</v>
      </c>
      <c r="F20" s="32">
        <f t="shared" si="0"/>
        <v>11.117849201536284</v>
      </c>
      <c r="G20" s="25">
        <f t="shared" si="2"/>
        <v>100.36496350364963</v>
      </c>
    </row>
    <row r="21" spans="1:7" ht="113.25" customHeight="1">
      <c r="A21" s="45" t="s">
        <v>246</v>
      </c>
      <c r="B21" s="27" t="s">
        <v>245</v>
      </c>
      <c r="C21" s="28">
        <v>2466</v>
      </c>
      <c r="D21" s="28">
        <v>271</v>
      </c>
      <c r="E21" s="28">
        <v>271.89999999999998</v>
      </c>
      <c r="F21" s="28">
        <f t="shared" si="0"/>
        <v>11.025952960259529</v>
      </c>
      <c r="G21" s="29">
        <f t="shared" si="2"/>
        <v>100.3321033210332</v>
      </c>
    </row>
    <row r="22" spans="1:7" ht="82.5" customHeight="1">
      <c r="A22" s="45" t="s">
        <v>247</v>
      </c>
      <c r="B22" s="27" t="s">
        <v>244</v>
      </c>
      <c r="C22" s="28">
        <v>7.5</v>
      </c>
      <c r="D22" s="28">
        <v>3</v>
      </c>
      <c r="E22" s="28">
        <v>3.1</v>
      </c>
      <c r="F22" s="28">
        <f t="shared" si="0"/>
        <v>41.333333333333336</v>
      </c>
      <c r="G22" s="29">
        <f t="shared" si="2"/>
        <v>103.33333333333334</v>
      </c>
    </row>
    <row r="23" spans="1:7" ht="55.5" customHeight="1">
      <c r="A23" s="78" t="s">
        <v>235</v>
      </c>
      <c r="B23" s="27" t="s">
        <v>242</v>
      </c>
      <c r="C23" s="28"/>
      <c r="D23" s="28"/>
      <c r="E23" s="28"/>
      <c r="F23" s="28" t="e">
        <f t="shared" si="0"/>
        <v>#DIV/0!</v>
      </c>
      <c r="G23" s="29" t="e">
        <f t="shared" si="2"/>
        <v>#DIV/0!</v>
      </c>
    </row>
    <row r="24" spans="1:7" ht="55.5" customHeight="1">
      <c r="A24" s="78" t="s">
        <v>367</v>
      </c>
      <c r="B24" s="27" t="s">
        <v>368</v>
      </c>
      <c r="C24" s="28"/>
      <c r="D24" s="28"/>
      <c r="E24" s="28"/>
      <c r="F24" s="28"/>
      <c r="G24" s="29"/>
    </row>
    <row r="25" spans="1:7" ht="95.25" customHeight="1">
      <c r="A25" s="81" t="s">
        <v>249</v>
      </c>
      <c r="B25" s="47" t="s">
        <v>250</v>
      </c>
      <c r="C25" s="49">
        <f>C26</f>
        <v>175.5</v>
      </c>
      <c r="D25" s="49">
        <f>D26</f>
        <v>23.5</v>
      </c>
      <c r="E25" s="49">
        <f>E26</f>
        <v>23.5</v>
      </c>
      <c r="F25" s="49">
        <f t="shared" si="0"/>
        <v>13.390313390313391</v>
      </c>
      <c r="G25" s="50">
        <f t="shared" si="2"/>
        <v>100</v>
      </c>
    </row>
    <row r="26" spans="1:7" ht="96.75" customHeight="1">
      <c r="A26" s="26" t="s">
        <v>248</v>
      </c>
      <c r="B26" s="27" t="s">
        <v>30</v>
      </c>
      <c r="C26" s="28">
        <v>175.5</v>
      </c>
      <c r="D26" s="28">
        <v>23.5</v>
      </c>
      <c r="E26" s="28">
        <v>23.5</v>
      </c>
      <c r="F26" s="28">
        <f t="shared" si="0"/>
        <v>13.390313390313391</v>
      </c>
      <c r="G26" s="29">
        <f t="shared" si="2"/>
        <v>100</v>
      </c>
    </row>
    <row r="27" spans="1:7" ht="31.5" customHeight="1">
      <c r="A27" s="30" t="s">
        <v>236</v>
      </c>
      <c r="B27" s="31" t="s">
        <v>237</v>
      </c>
      <c r="C27" s="32">
        <f>C28</f>
        <v>0.9</v>
      </c>
      <c r="D27" s="32">
        <f>D28</f>
        <v>0</v>
      </c>
      <c r="E27" s="32">
        <f>E28</f>
        <v>0.1</v>
      </c>
      <c r="F27" s="28">
        <f t="shared" si="0"/>
        <v>11.111111111111112</v>
      </c>
      <c r="G27" s="29" t="e">
        <f t="shared" si="2"/>
        <v>#DIV/0!</v>
      </c>
    </row>
    <row r="28" spans="1:7" ht="29.25" customHeight="1">
      <c r="A28" s="26" t="s">
        <v>238</v>
      </c>
      <c r="B28" s="27" t="s">
        <v>239</v>
      </c>
      <c r="C28" s="32">
        <v>0.9</v>
      </c>
      <c r="D28" s="32"/>
      <c r="E28" s="28">
        <v>0.1</v>
      </c>
      <c r="F28" s="28">
        <f t="shared" si="0"/>
        <v>11.111111111111112</v>
      </c>
      <c r="G28" s="29" t="e">
        <f t="shared" si="2"/>
        <v>#DIV/0!</v>
      </c>
    </row>
    <row r="29" spans="1:7" s="21" customFormat="1" ht="50.25" customHeight="1">
      <c r="A29" s="30" t="s">
        <v>31</v>
      </c>
      <c r="B29" s="31" t="s">
        <v>32</v>
      </c>
      <c r="C29" s="32">
        <f>SUM(C30)</f>
        <v>550.6</v>
      </c>
      <c r="D29" s="32">
        <f>SUM(D30)</f>
        <v>20</v>
      </c>
      <c r="E29" s="32">
        <f>SUM(E30)</f>
        <v>20.6</v>
      </c>
      <c r="F29" s="32">
        <f t="shared" si="0"/>
        <v>3.7413730475844535</v>
      </c>
      <c r="G29" s="29">
        <f t="shared" si="2"/>
        <v>103</v>
      </c>
    </row>
    <row r="30" spans="1:7" s="21" customFormat="1" ht="31.5">
      <c r="A30" s="26" t="s">
        <v>33</v>
      </c>
      <c r="B30" s="27" t="s">
        <v>34</v>
      </c>
      <c r="C30" s="28">
        <v>550.6</v>
      </c>
      <c r="D30" s="28">
        <v>20</v>
      </c>
      <c r="E30" s="28">
        <v>20.6</v>
      </c>
      <c r="F30" s="28">
        <f t="shared" si="0"/>
        <v>3.7413730475844535</v>
      </c>
      <c r="G30" s="29">
        <f t="shared" si="2"/>
        <v>103</v>
      </c>
    </row>
    <row r="31" spans="1:7" s="21" customFormat="1" ht="31.5">
      <c r="A31" s="30" t="s">
        <v>35</v>
      </c>
      <c r="B31" s="31" t="s">
        <v>36</v>
      </c>
      <c r="C31" s="32">
        <f>C32+C33+C34</f>
        <v>1291</v>
      </c>
      <c r="D31" s="32">
        <f>D32+D33+D34</f>
        <v>0</v>
      </c>
      <c r="E31" s="32">
        <f>E32+E33+E34</f>
        <v>0</v>
      </c>
      <c r="F31" s="32">
        <f t="shared" si="0"/>
        <v>0</v>
      </c>
      <c r="G31" s="25" t="e">
        <f t="shared" si="2"/>
        <v>#DIV/0!</v>
      </c>
    </row>
    <row r="32" spans="1:7" s="21" customFormat="1" ht="88.5" customHeight="1">
      <c r="A32" s="26" t="s">
        <v>241</v>
      </c>
      <c r="B32" s="107" t="s">
        <v>179</v>
      </c>
      <c r="C32" s="28">
        <v>1200</v>
      </c>
      <c r="D32" s="28"/>
      <c r="E32" s="28"/>
      <c r="F32" s="28">
        <f t="shared" si="0"/>
        <v>0</v>
      </c>
      <c r="G32" s="29" t="e">
        <f t="shared" si="2"/>
        <v>#DIV/0!</v>
      </c>
    </row>
    <row r="33" spans="1:7" s="21" customFormat="1" ht="52.5" customHeight="1">
      <c r="A33" s="26" t="s">
        <v>178</v>
      </c>
      <c r="B33" s="27" t="s">
        <v>37</v>
      </c>
      <c r="C33" s="28">
        <v>50</v>
      </c>
      <c r="D33" s="28"/>
      <c r="E33" s="28"/>
      <c r="F33" s="28">
        <f t="shared" si="0"/>
        <v>0</v>
      </c>
      <c r="G33" s="29" t="e">
        <f t="shared" si="2"/>
        <v>#DIV/0!</v>
      </c>
    </row>
    <row r="34" spans="1:7" s="21" customFormat="1" ht="79.5" customHeight="1">
      <c r="A34" s="26" t="s">
        <v>338</v>
      </c>
      <c r="B34" s="27" t="s">
        <v>339</v>
      </c>
      <c r="C34" s="28">
        <v>41</v>
      </c>
      <c r="D34" s="28"/>
      <c r="E34" s="28"/>
      <c r="F34" s="28">
        <f t="shared" si="0"/>
        <v>0</v>
      </c>
      <c r="G34" s="29" t="e">
        <f t="shared" si="2"/>
        <v>#DIV/0!</v>
      </c>
    </row>
    <row r="35" spans="1:7" s="21" customFormat="1" ht="16.5" customHeight="1">
      <c r="A35" s="30" t="s">
        <v>38</v>
      </c>
      <c r="B35" s="31" t="s">
        <v>39</v>
      </c>
      <c r="C35" s="32">
        <v>289.60000000000002</v>
      </c>
      <c r="D35" s="32">
        <v>22.2</v>
      </c>
      <c r="E35" s="32">
        <v>27.9</v>
      </c>
      <c r="F35" s="32">
        <f t="shared" si="0"/>
        <v>9.6339779005524839</v>
      </c>
      <c r="G35" s="25">
        <f t="shared" si="2"/>
        <v>125.67567567567568</v>
      </c>
    </row>
    <row r="36" spans="1:7" s="21" customFormat="1" ht="16.5" customHeight="1">
      <c r="A36" s="33" t="s">
        <v>40</v>
      </c>
      <c r="B36" s="34" t="s">
        <v>41</v>
      </c>
      <c r="C36" s="35" t="s">
        <v>332</v>
      </c>
      <c r="D36" s="35"/>
      <c r="E36" s="35"/>
      <c r="F36" s="35"/>
      <c r="G36" s="36"/>
    </row>
    <row r="37" spans="1:7" s="21" customFormat="1" ht="18.75" customHeight="1">
      <c r="A37" s="37" t="s">
        <v>42</v>
      </c>
      <c r="B37" s="18" t="s">
        <v>43</v>
      </c>
      <c r="C37" s="19">
        <f>C38</f>
        <v>305459.1999999999</v>
      </c>
      <c r="D37" s="19">
        <f>D38</f>
        <v>46683.19999999999</v>
      </c>
      <c r="E37" s="19">
        <f>E38</f>
        <v>44977.2</v>
      </c>
      <c r="F37" s="19">
        <f t="shared" si="0"/>
        <v>14.724454198793167</v>
      </c>
      <c r="G37" s="20">
        <f t="shared" ref="G37:G47" si="3">E37/D37*100</f>
        <v>96.345580422935882</v>
      </c>
    </row>
    <row r="38" spans="1:7" s="21" customFormat="1" ht="54.75" customHeight="1">
      <c r="A38" s="38" t="s">
        <v>44</v>
      </c>
      <c r="B38" s="23" t="s">
        <v>45</v>
      </c>
      <c r="C38" s="24">
        <f>C39+C49+C72+C134</f>
        <v>305459.1999999999</v>
      </c>
      <c r="D38" s="24">
        <f>D39+D49+D72+D134</f>
        <v>46683.19999999999</v>
      </c>
      <c r="E38" s="24">
        <f>E39+E49+E72+E134</f>
        <v>44977.2</v>
      </c>
      <c r="F38" s="24">
        <f t="shared" si="0"/>
        <v>14.724454198793167</v>
      </c>
      <c r="G38" s="25">
        <f t="shared" si="3"/>
        <v>96.345580422935882</v>
      </c>
    </row>
    <row r="39" spans="1:7" s="21" customFormat="1" ht="31.5">
      <c r="A39" s="30" t="s">
        <v>46</v>
      </c>
      <c r="B39" s="31" t="s">
        <v>188</v>
      </c>
      <c r="C39" s="32">
        <f>C40+C48</f>
        <v>114261.2</v>
      </c>
      <c r="D39" s="32">
        <f>D40+D48</f>
        <v>17256.2</v>
      </c>
      <c r="E39" s="32">
        <f>E40+E48</f>
        <v>17256.2</v>
      </c>
      <c r="F39" s="32">
        <f t="shared" si="0"/>
        <v>15.102414467903365</v>
      </c>
      <c r="G39" s="25">
        <f t="shared" si="3"/>
        <v>100</v>
      </c>
    </row>
    <row r="40" spans="1:7" ht="31.5">
      <c r="A40" s="26" t="s">
        <v>47</v>
      </c>
      <c r="B40" s="27" t="s">
        <v>189</v>
      </c>
      <c r="C40" s="39">
        <v>101812.5</v>
      </c>
      <c r="D40" s="39">
        <v>16274.6</v>
      </c>
      <c r="E40" s="39">
        <v>16274.6</v>
      </c>
      <c r="F40" s="28">
        <f t="shared" si="0"/>
        <v>15.984874155923881</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190</v>
      </c>
      <c r="C48" s="39">
        <v>12448.7</v>
      </c>
      <c r="D48" s="39">
        <v>981.6</v>
      </c>
      <c r="E48" s="39">
        <v>981.6</v>
      </c>
      <c r="F48" s="28">
        <f>E48/C48*100</f>
        <v>7.8851606995107915</v>
      </c>
      <c r="G48" s="29">
        <f>E48/D48*100</f>
        <v>100</v>
      </c>
    </row>
    <row r="49" spans="1:7" ht="31.5">
      <c r="A49" s="30" t="s">
        <v>62</v>
      </c>
      <c r="B49" s="27" t="s">
        <v>191</v>
      </c>
      <c r="C49" s="40">
        <f>+C50+C56+C65+C53+C59+C62</f>
        <v>30316.7</v>
      </c>
      <c r="D49" s="40">
        <f>+D50+D56+D65+D53+D59</f>
        <v>3273.7999999999997</v>
      </c>
      <c r="E49" s="40">
        <f>+E50+E56+E65+E53+E59</f>
        <v>2606.2999999999997</v>
      </c>
      <c r="F49" s="28">
        <f t="shared" ref="F49:F71" si="4">E49/C49*100</f>
        <v>8.5969119330270107</v>
      </c>
      <c r="G49" s="29">
        <f>E49/D49*100</f>
        <v>79.610849777017535</v>
      </c>
    </row>
    <row r="50" spans="1:7" ht="99.75" customHeight="1">
      <c r="A50" s="101" t="s">
        <v>344</v>
      </c>
      <c r="B50" s="27" t="s">
        <v>340</v>
      </c>
      <c r="C50" s="40">
        <f>C51+C52</f>
        <v>1405.5</v>
      </c>
      <c r="D50" s="40">
        <f>D51+D52</f>
        <v>234.29999999999998</v>
      </c>
      <c r="E50" s="40">
        <f>E51+E52</f>
        <v>234.2</v>
      </c>
      <c r="F50" s="28">
        <f t="shared" si="4"/>
        <v>16.663109213802915</v>
      </c>
      <c r="G50" s="29">
        <f t="shared" ref="G50:G52" si="5">E50/D50*100</f>
        <v>99.957319675629535</v>
      </c>
    </row>
    <row r="51" spans="1:7" ht="126" customHeight="1">
      <c r="A51" s="102" t="s">
        <v>341</v>
      </c>
      <c r="B51" s="27" t="s">
        <v>342</v>
      </c>
      <c r="C51" s="39">
        <v>7.1</v>
      </c>
      <c r="D51" s="39">
        <v>1.2</v>
      </c>
      <c r="E51" s="39"/>
      <c r="F51" s="28">
        <f t="shared" si="4"/>
        <v>0</v>
      </c>
      <c r="G51" s="29">
        <f t="shared" si="5"/>
        <v>0</v>
      </c>
    </row>
    <row r="52" spans="1:7" ht="113.25" customHeight="1">
      <c r="A52" s="102" t="s">
        <v>343</v>
      </c>
      <c r="B52" s="27" t="s">
        <v>359</v>
      </c>
      <c r="C52" s="39">
        <v>1398.4</v>
      </c>
      <c r="D52" s="39">
        <v>233.1</v>
      </c>
      <c r="E52" s="39">
        <v>234.2</v>
      </c>
      <c r="F52" s="28">
        <f t="shared" si="4"/>
        <v>16.747711670480548</v>
      </c>
      <c r="G52" s="29">
        <f t="shared" si="5"/>
        <v>100.47190047190047</v>
      </c>
    </row>
    <row r="53" spans="1:7" ht="69.75" customHeight="1">
      <c r="A53" s="82" t="s">
        <v>314</v>
      </c>
      <c r="B53" s="47" t="s">
        <v>313</v>
      </c>
      <c r="C53" s="48">
        <f>SUM(C54:C55)</f>
        <v>2380.6999999999998</v>
      </c>
      <c r="D53" s="48">
        <f>SUM(D54:D55)</f>
        <v>493.1</v>
      </c>
      <c r="E53" s="48">
        <f>SUM(E54:E55)</f>
        <v>493.1</v>
      </c>
      <c r="F53" s="49">
        <f t="shared" si="4"/>
        <v>20.712395513924477</v>
      </c>
      <c r="G53" s="29">
        <f t="shared" ref="G53:G55" si="6">E53/D53*100</f>
        <v>100</v>
      </c>
    </row>
    <row r="54" spans="1:7" ht="65.25" customHeight="1">
      <c r="A54" s="41" t="s">
        <v>314</v>
      </c>
      <c r="B54" s="27" t="s">
        <v>316</v>
      </c>
      <c r="C54" s="39">
        <v>75.2</v>
      </c>
      <c r="D54" s="39">
        <v>15.6</v>
      </c>
      <c r="E54" s="39">
        <v>15.6</v>
      </c>
      <c r="F54" s="49">
        <f t="shared" si="4"/>
        <v>20.74468085106383</v>
      </c>
      <c r="G54" s="29">
        <f t="shared" si="6"/>
        <v>100</v>
      </c>
    </row>
    <row r="55" spans="1:7" ht="64.5" customHeight="1">
      <c r="A55" s="41" t="s">
        <v>314</v>
      </c>
      <c r="B55" s="27" t="s">
        <v>315</v>
      </c>
      <c r="C55" s="39">
        <v>2305.5</v>
      </c>
      <c r="D55" s="39">
        <v>477.5</v>
      </c>
      <c r="E55" s="39">
        <v>477.5</v>
      </c>
      <c r="F55" s="28">
        <f t="shared" si="4"/>
        <v>20.711342441986556</v>
      </c>
      <c r="G55" s="29">
        <f t="shared" si="6"/>
        <v>100</v>
      </c>
    </row>
    <row r="56" spans="1:7" ht="36" customHeight="1">
      <c r="A56" s="82" t="s">
        <v>251</v>
      </c>
      <c r="B56" s="47" t="s">
        <v>192</v>
      </c>
      <c r="C56" s="48">
        <f>C57+C58</f>
        <v>1344.8</v>
      </c>
      <c r="D56" s="48">
        <f t="shared" ref="D56:E56" si="7">D57+D58</f>
        <v>667.5</v>
      </c>
      <c r="E56" s="48">
        <f t="shared" si="7"/>
        <v>0</v>
      </c>
      <c r="F56" s="49">
        <f t="shared" si="4"/>
        <v>0</v>
      </c>
      <c r="G56" s="29">
        <f t="shared" ref="G56:G61" si="8">E56/D56*100</f>
        <v>0</v>
      </c>
    </row>
    <row r="57" spans="1:7" ht="63.75" customHeight="1">
      <c r="A57" s="79" t="s">
        <v>254</v>
      </c>
      <c r="B57" s="27" t="s">
        <v>252</v>
      </c>
      <c r="C57" s="39">
        <v>667.5</v>
      </c>
      <c r="D57" s="39">
        <v>667.5</v>
      </c>
      <c r="E57" s="39"/>
      <c r="F57" s="49">
        <f t="shared" si="4"/>
        <v>0</v>
      </c>
      <c r="G57" s="29">
        <f t="shared" si="8"/>
        <v>0</v>
      </c>
    </row>
    <row r="58" spans="1:7" ht="54.75" customHeight="1">
      <c r="A58" s="79" t="s">
        <v>255</v>
      </c>
      <c r="B58" s="27" t="s">
        <v>253</v>
      </c>
      <c r="C58" s="39">
        <v>677.3</v>
      </c>
      <c r="D58" s="39"/>
      <c r="E58" s="39"/>
      <c r="F58" s="49">
        <f t="shared" si="4"/>
        <v>0</v>
      </c>
      <c r="G58" s="29" t="e">
        <f t="shared" si="8"/>
        <v>#DIV/0!</v>
      </c>
    </row>
    <row r="59" spans="1:7" s="103" customFormat="1" ht="54.75" customHeight="1">
      <c r="A59" s="99" t="s">
        <v>346</v>
      </c>
      <c r="B59" s="100" t="s">
        <v>345</v>
      </c>
      <c r="C59" s="48">
        <f>C60+C61</f>
        <v>35.5</v>
      </c>
      <c r="D59" s="48">
        <f>D60+D61</f>
        <v>0</v>
      </c>
      <c r="E59" s="48">
        <f>E60+E61</f>
        <v>0</v>
      </c>
      <c r="F59" s="49">
        <f t="shared" si="4"/>
        <v>0</v>
      </c>
      <c r="G59" s="29" t="e">
        <f t="shared" si="8"/>
        <v>#DIV/0!</v>
      </c>
    </row>
    <row r="60" spans="1:7" ht="82.5" customHeight="1">
      <c r="A60" s="79" t="s">
        <v>347</v>
      </c>
      <c r="B60" s="27" t="s">
        <v>350</v>
      </c>
      <c r="C60" s="39">
        <v>2.8</v>
      </c>
      <c r="D60" s="39"/>
      <c r="E60" s="39"/>
      <c r="F60" s="49">
        <f t="shared" si="4"/>
        <v>0</v>
      </c>
      <c r="G60" s="29" t="e">
        <f t="shared" si="8"/>
        <v>#DIV/0!</v>
      </c>
    </row>
    <row r="61" spans="1:7" ht="54.75" customHeight="1">
      <c r="A61" s="79" t="s">
        <v>348</v>
      </c>
      <c r="B61" s="27" t="s">
        <v>349</v>
      </c>
      <c r="C61" s="39">
        <v>32.700000000000003</v>
      </c>
      <c r="D61" s="39"/>
      <c r="E61" s="39"/>
      <c r="F61" s="49">
        <f t="shared" si="4"/>
        <v>0</v>
      </c>
      <c r="G61" s="29" t="e">
        <f t="shared" si="8"/>
        <v>#DIV/0!</v>
      </c>
    </row>
    <row r="62" spans="1:7" ht="54.75" customHeight="1">
      <c r="A62" s="99" t="s">
        <v>371</v>
      </c>
      <c r="B62" s="27" t="s">
        <v>373</v>
      </c>
      <c r="C62" s="39">
        <f>C63+C64</f>
        <v>246.3</v>
      </c>
      <c r="D62" s="39">
        <f>D63+D64</f>
        <v>0</v>
      </c>
      <c r="E62" s="39"/>
      <c r="F62" s="49"/>
      <c r="G62" s="29"/>
    </row>
    <row r="63" spans="1:7" ht="93.75" customHeight="1">
      <c r="A63" s="79" t="s">
        <v>372</v>
      </c>
      <c r="B63" s="27" t="s">
        <v>374</v>
      </c>
      <c r="C63" s="39">
        <v>189.3</v>
      </c>
      <c r="D63" s="39"/>
      <c r="E63" s="39"/>
      <c r="F63" s="49"/>
      <c r="G63" s="29"/>
    </row>
    <row r="64" spans="1:7" ht="77.25" customHeight="1">
      <c r="A64" s="79" t="s">
        <v>383</v>
      </c>
      <c r="B64" s="27" t="s">
        <v>375</v>
      </c>
      <c r="C64" s="39">
        <v>57</v>
      </c>
      <c r="D64" s="39"/>
      <c r="E64" s="39"/>
      <c r="F64" s="49"/>
      <c r="G64" s="29"/>
    </row>
    <row r="65" spans="1:7" ht="21.75" customHeight="1">
      <c r="A65" s="83" t="s">
        <v>58</v>
      </c>
      <c r="B65" s="84" t="s">
        <v>193</v>
      </c>
      <c r="C65" s="48">
        <f>C66</f>
        <v>24903.9</v>
      </c>
      <c r="D65" s="48">
        <f>D66</f>
        <v>1878.8999999999999</v>
      </c>
      <c r="E65" s="48">
        <f>E66</f>
        <v>1879</v>
      </c>
      <c r="F65" s="49">
        <f t="shared" si="4"/>
        <v>7.5450029914993237</v>
      </c>
      <c r="G65" s="50">
        <f t="shared" ref="G65:G71" si="9">E65/D65*100</f>
        <v>100.00532226302626</v>
      </c>
    </row>
    <row r="66" spans="1:7" ht="22.5" customHeight="1">
      <c r="A66" s="43" t="s">
        <v>60</v>
      </c>
      <c r="B66" s="44" t="s">
        <v>194</v>
      </c>
      <c r="C66" s="39">
        <f>C67+C68+C69+C70+C71</f>
        <v>24903.9</v>
      </c>
      <c r="D66" s="39">
        <f>D67+D68+D69+D71+D70</f>
        <v>1878.8999999999999</v>
      </c>
      <c r="E66" s="39">
        <f>E67+E68+E69+E71+E70</f>
        <v>1879</v>
      </c>
      <c r="F66" s="28">
        <f t="shared" si="4"/>
        <v>7.5450029914993237</v>
      </c>
      <c r="G66" s="29">
        <f t="shared" si="9"/>
        <v>100.00532226302626</v>
      </c>
    </row>
    <row r="67" spans="1:7" ht="82.5" customHeight="1">
      <c r="A67" s="42" t="s">
        <v>184</v>
      </c>
      <c r="B67" s="44" t="s">
        <v>195</v>
      </c>
      <c r="C67" s="39">
        <v>4974.3</v>
      </c>
      <c r="D67" s="39">
        <v>624.6</v>
      </c>
      <c r="E67" s="39">
        <v>624.6</v>
      </c>
      <c r="F67" s="28">
        <f t="shared" si="4"/>
        <v>12.556540618780531</v>
      </c>
      <c r="G67" s="29">
        <f t="shared" si="9"/>
        <v>100</v>
      </c>
    </row>
    <row r="68" spans="1:7" ht="86.25" customHeight="1">
      <c r="A68" s="26" t="s">
        <v>185</v>
      </c>
      <c r="B68" s="27" t="s">
        <v>196</v>
      </c>
      <c r="C68" s="39">
        <v>5669.5</v>
      </c>
      <c r="D68" s="39">
        <v>945</v>
      </c>
      <c r="E68" s="39">
        <v>945</v>
      </c>
      <c r="F68" s="28">
        <f t="shared" si="4"/>
        <v>16.668136519975306</v>
      </c>
      <c r="G68" s="29">
        <f t="shared" si="9"/>
        <v>100</v>
      </c>
    </row>
    <row r="69" spans="1:7" ht="50.25" customHeight="1">
      <c r="A69" s="26" t="s">
        <v>186</v>
      </c>
      <c r="B69" s="27" t="s">
        <v>197</v>
      </c>
      <c r="C69" s="39">
        <v>3368.2</v>
      </c>
      <c r="D69" s="39">
        <v>306</v>
      </c>
      <c r="E69" s="39">
        <v>306</v>
      </c>
      <c r="F69" s="28">
        <f t="shared" si="4"/>
        <v>9.0849712012350814</v>
      </c>
      <c r="G69" s="29">
        <f t="shared" si="9"/>
        <v>100</v>
      </c>
    </row>
    <row r="70" spans="1:7" ht="147" customHeight="1">
      <c r="A70" s="78" t="s">
        <v>376</v>
      </c>
      <c r="B70" s="27" t="s">
        <v>377</v>
      </c>
      <c r="C70" s="39">
        <v>885.2</v>
      </c>
      <c r="D70" s="39">
        <v>3.3</v>
      </c>
      <c r="E70" s="39">
        <v>3.4</v>
      </c>
      <c r="F70" s="28">
        <f t="shared" si="4"/>
        <v>0.38409399005874378</v>
      </c>
      <c r="G70" s="29">
        <f t="shared" si="9"/>
        <v>103.03030303030303</v>
      </c>
    </row>
    <row r="71" spans="1:7" ht="96" customHeight="1">
      <c r="A71" s="45" t="s">
        <v>187</v>
      </c>
      <c r="B71" s="27" t="s">
        <v>277</v>
      </c>
      <c r="C71" s="39">
        <v>10006.700000000001</v>
      </c>
      <c r="D71" s="39"/>
      <c r="E71" s="39"/>
      <c r="F71" s="28">
        <f t="shared" si="4"/>
        <v>0</v>
      </c>
      <c r="G71" s="29" t="e">
        <f t="shared" si="9"/>
        <v>#DIV/0!</v>
      </c>
    </row>
    <row r="72" spans="1:7" s="21" customFormat="1" ht="31.5">
      <c r="A72" s="30" t="s">
        <v>63</v>
      </c>
      <c r="B72" s="31" t="s">
        <v>198</v>
      </c>
      <c r="C72" s="32">
        <f>C73+C74+ C119+C121+C124+C126+C131+C128</f>
        <v>155656.49999999994</v>
      </c>
      <c r="D72" s="32">
        <f>D73+D74+ D119+D121+D124+D126+D131+D128</f>
        <v>25245.099999999995</v>
      </c>
      <c r="E72" s="32">
        <f>E73+E74+ E119+E121+E124+E126+E131+E128</f>
        <v>24229.299999999996</v>
      </c>
      <c r="F72" s="32">
        <f>E72/C72*100</f>
        <v>15.565877428825656</v>
      </c>
      <c r="G72" s="25">
        <f>E72/D72*100</f>
        <v>95.976248856213687</v>
      </c>
    </row>
    <row r="73" spans="1:7" ht="85.5" customHeight="1">
      <c r="A73" s="26" t="s">
        <v>307</v>
      </c>
      <c r="B73" s="27" t="s">
        <v>199</v>
      </c>
      <c r="C73" s="39">
        <v>3203.6</v>
      </c>
      <c r="D73" s="39">
        <v>925.2</v>
      </c>
      <c r="E73" s="39">
        <v>923.9</v>
      </c>
      <c r="F73" s="28">
        <f>E73/C73*100</f>
        <v>28.839430640529407</v>
      </c>
      <c r="G73" s="29">
        <f>E73/D73*100</f>
        <v>99.85948984003457</v>
      </c>
    </row>
    <row r="74" spans="1:7" ht="36.75" customHeight="1">
      <c r="A74" s="46" t="s">
        <v>278</v>
      </c>
      <c r="B74" s="47" t="s">
        <v>279</v>
      </c>
      <c r="C74" s="48">
        <f>C75</f>
        <v>143405.39999999997</v>
      </c>
      <c r="D74" s="48">
        <f>D75</f>
        <v>22510.999999999996</v>
      </c>
      <c r="E74" s="48">
        <f>E75</f>
        <v>21839.8</v>
      </c>
      <c r="F74" s="49">
        <f>E74/C74*100</f>
        <v>15.229412560475412</v>
      </c>
      <c r="G74" s="50">
        <f>E74/D74*100</f>
        <v>97.018346586113466</v>
      </c>
    </row>
    <row r="75" spans="1:7" ht="52.5" customHeight="1">
      <c r="A75" s="46" t="s">
        <v>280</v>
      </c>
      <c r="B75" s="47" t="s">
        <v>203</v>
      </c>
      <c r="C75" s="48">
        <f>C77+C78+C79+C80+C81+C82+C83+C84+C85+C86+C87+C88+C89+C90+C91+C92+C93+C94+C95+C96+C97+C98+C99+C100+C101+C102+C103+C104+C105+C106+C107+C108+C109+C110+C111+C112+C113+C114+C115+C116+C117+C118</f>
        <v>143405.39999999997</v>
      </c>
      <c r="D75" s="48">
        <f>D77+D78+D79+D80+D81+D82+D83+D84+D85+D86+D87+D88+D89+D90+D91+D92+D93+D94+D95+D96+D97+D98+D99+D100+D101+D102+D103+D104+D105+D106+D107+D108+D109+D110+D111+D112+D113+D114+D115+D116+D117+D118</f>
        <v>22510.999999999996</v>
      </c>
      <c r="E75" s="48">
        <f>E77+E78+E79+E80+E81+E82+E83+E84+E85+E86+E87+E88+E89+E90+E93+E94+E95+E96+E97+E98+E99+E100+E101+E102+E103+E104+E105+E106+E107+E108+E109+E110+E112+E113+E114+E115+E116+E117+E118</f>
        <v>21839.8</v>
      </c>
      <c r="F75" s="49">
        <f>E75/C75*100</f>
        <v>15.229412560475412</v>
      </c>
      <c r="G75" s="50">
        <f>E75/D75*100</f>
        <v>97.018346586113466</v>
      </c>
    </row>
    <row r="76" spans="1:7" ht="37.5" hidden="1" customHeight="1">
      <c r="A76" s="51" t="s">
        <v>64</v>
      </c>
      <c r="B76" s="27" t="s">
        <v>65</v>
      </c>
      <c r="C76" s="39"/>
      <c r="D76" s="39"/>
      <c r="E76" s="39"/>
      <c r="F76" s="49" t="e">
        <f t="shared" ref="F76:F77" si="10">E76/C76*100</f>
        <v>#DIV/0!</v>
      </c>
      <c r="G76" s="50" t="e">
        <f t="shared" ref="G76:G77" si="11">E76/D76*100</f>
        <v>#DIV/0!</v>
      </c>
    </row>
    <row r="77" spans="1:7" ht="115.5" customHeight="1">
      <c r="A77" s="90" t="s">
        <v>282</v>
      </c>
      <c r="B77" s="44" t="s">
        <v>200</v>
      </c>
      <c r="C77" s="28">
        <v>2.4</v>
      </c>
      <c r="D77" s="28"/>
      <c r="E77" s="39"/>
      <c r="F77" s="49">
        <f t="shared" si="10"/>
        <v>0</v>
      </c>
      <c r="G77" s="50" t="e">
        <f t="shared" si="11"/>
        <v>#DIV/0!</v>
      </c>
    </row>
    <row r="78" spans="1:7" ht="82.5" customHeight="1">
      <c r="A78" s="52" t="s">
        <v>287</v>
      </c>
      <c r="B78" s="44" t="s">
        <v>201</v>
      </c>
      <c r="C78" s="28">
        <v>164.1</v>
      </c>
      <c r="D78" s="28">
        <v>54.7</v>
      </c>
      <c r="E78" s="39">
        <v>46.7</v>
      </c>
      <c r="F78" s="49">
        <f t="shared" ref="F78" si="12">E78/C78*100</f>
        <v>28.458257160268129</v>
      </c>
      <c r="G78" s="50">
        <f t="shared" ref="G78" si="13">E78/D78*100</f>
        <v>85.374771480804384</v>
      </c>
    </row>
    <row r="79" spans="1:7" ht="83.25" customHeight="1">
      <c r="A79" s="52" t="s">
        <v>292</v>
      </c>
      <c r="B79" s="44" t="s">
        <v>202</v>
      </c>
      <c r="C79" s="28">
        <v>1919.5</v>
      </c>
      <c r="D79" s="28">
        <v>315</v>
      </c>
      <c r="E79" s="39">
        <v>315</v>
      </c>
      <c r="F79" s="29">
        <f t="shared" ref="F79:F89" si="14">E79/C79*100</f>
        <v>16.410523573847353</v>
      </c>
      <c r="G79" s="29">
        <f t="shared" ref="G79:G113" si="15">E79/D79*100</f>
        <v>100</v>
      </c>
    </row>
    <row r="80" spans="1:7" ht="50.25" customHeight="1">
      <c r="A80" s="52" t="s">
        <v>293</v>
      </c>
      <c r="B80" s="44" t="s">
        <v>204</v>
      </c>
      <c r="C80" s="28">
        <v>315.7</v>
      </c>
      <c r="D80" s="28">
        <v>50.2</v>
      </c>
      <c r="E80" s="39">
        <v>50.1</v>
      </c>
      <c r="F80" s="29">
        <f t="shared" si="14"/>
        <v>15.869496357301236</v>
      </c>
      <c r="G80" s="29">
        <f t="shared" si="15"/>
        <v>99.800796812748999</v>
      </c>
    </row>
    <row r="81" spans="1:7" ht="69" customHeight="1">
      <c r="A81" s="52" t="s">
        <v>308</v>
      </c>
      <c r="B81" s="44" t="s">
        <v>205</v>
      </c>
      <c r="C81" s="28">
        <v>15.3</v>
      </c>
      <c r="D81" s="28">
        <v>2.1</v>
      </c>
      <c r="E81" s="39">
        <v>1.2</v>
      </c>
      <c r="F81" s="29">
        <f t="shared" si="14"/>
        <v>7.8431372549019605</v>
      </c>
      <c r="G81" s="29">
        <f t="shared" si="15"/>
        <v>57.142857142857139</v>
      </c>
    </row>
    <row r="82" spans="1:7" ht="99.75" customHeight="1">
      <c r="A82" s="90" t="s">
        <v>309</v>
      </c>
      <c r="B82" s="44" t="s">
        <v>206</v>
      </c>
      <c r="C82" s="28">
        <v>2992.6</v>
      </c>
      <c r="D82" s="28">
        <v>498.8</v>
      </c>
      <c r="E82" s="39">
        <v>498.8</v>
      </c>
      <c r="F82" s="29">
        <f t="shared" si="14"/>
        <v>16.667780525295729</v>
      </c>
      <c r="G82" s="29">
        <f t="shared" si="15"/>
        <v>100</v>
      </c>
    </row>
    <row r="83" spans="1:7" ht="102" customHeight="1">
      <c r="A83" s="90" t="s">
        <v>309</v>
      </c>
      <c r="B83" s="44" t="s">
        <v>231</v>
      </c>
      <c r="C83" s="28">
        <v>3.1</v>
      </c>
      <c r="D83" s="28">
        <v>3.1</v>
      </c>
      <c r="E83" s="39">
        <v>3.1</v>
      </c>
      <c r="F83" s="29">
        <f t="shared" si="14"/>
        <v>100</v>
      </c>
      <c r="G83" s="29">
        <f t="shared" si="15"/>
        <v>100</v>
      </c>
    </row>
    <row r="84" spans="1:7" ht="68.25" customHeight="1">
      <c r="A84" s="52" t="s">
        <v>322</v>
      </c>
      <c r="B84" s="44" t="s">
        <v>321</v>
      </c>
      <c r="C84" s="28">
        <v>1733.2</v>
      </c>
      <c r="D84" s="28"/>
      <c r="E84" s="39"/>
      <c r="F84" s="29">
        <f t="shared" si="14"/>
        <v>0</v>
      </c>
      <c r="G84" s="29" t="e">
        <f t="shared" si="15"/>
        <v>#DIV/0!</v>
      </c>
    </row>
    <row r="85" spans="1:7" ht="68.25" customHeight="1">
      <c r="A85" s="52" t="s">
        <v>334</v>
      </c>
      <c r="B85" s="44" t="s">
        <v>351</v>
      </c>
      <c r="C85" s="28">
        <v>62.1</v>
      </c>
      <c r="D85" s="28">
        <v>10.3</v>
      </c>
      <c r="E85" s="39">
        <v>10.3</v>
      </c>
      <c r="F85" s="29">
        <f t="shared" si="14"/>
        <v>16.586151368760067</v>
      </c>
      <c r="G85" s="29">
        <f t="shared" si="15"/>
        <v>100</v>
      </c>
    </row>
    <row r="86" spans="1:7" ht="63.75" customHeight="1">
      <c r="A86" s="52" t="s">
        <v>324</v>
      </c>
      <c r="B86" s="44" t="s">
        <v>323</v>
      </c>
      <c r="C86" s="28">
        <v>70.400000000000006</v>
      </c>
      <c r="D86" s="28">
        <v>15</v>
      </c>
      <c r="E86" s="39">
        <v>15</v>
      </c>
      <c r="F86" s="29">
        <f t="shared" si="14"/>
        <v>21.30681818181818</v>
      </c>
      <c r="G86" s="29">
        <f t="shared" si="15"/>
        <v>100</v>
      </c>
    </row>
    <row r="87" spans="1:7" ht="84" customHeight="1">
      <c r="A87" s="52" t="s">
        <v>284</v>
      </c>
      <c r="B87" s="44" t="s">
        <v>230</v>
      </c>
      <c r="C87" s="28">
        <v>66955.100000000006</v>
      </c>
      <c r="D87" s="28">
        <v>10767.2</v>
      </c>
      <c r="E87" s="39">
        <v>10767.2</v>
      </c>
      <c r="F87" s="29">
        <f t="shared" si="14"/>
        <v>16.081224581846641</v>
      </c>
      <c r="G87" s="29">
        <f t="shared" si="15"/>
        <v>100</v>
      </c>
    </row>
    <row r="88" spans="1:7" ht="86.25" customHeight="1">
      <c r="A88" s="52" t="s">
        <v>286</v>
      </c>
      <c r="B88" s="44" t="s">
        <v>229</v>
      </c>
      <c r="C88" s="28">
        <v>12.4</v>
      </c>
      <c r="D88" s="28"/>
      <c r="E88" s="39"/>
      <c r="F88" s="29">
        <f t="shared" si="14"/>
        <v>0</v>
      </c>
      <c r="G88" s="29" t="e">
        <f t="shared" si="15"/>
        <v>#DIV/0!</v>
      </c>
    </row>
    <row r="89" spans="1:7" ht="99" customHeight="1">
      <c r="A89" s="90" t="s">
        <v>294</v>
      </c>
      <c r="B89" s="44" t="s">
        <v>228</v>
      </c>
      <c r="C89" s="28">
        <v>517.70000000000005</v>
      </c>
      <c r="D89" s="28">
        <v>83.6</v>
      </c>
      <c r="E89" s="39">
        <v>83.6</v>
      </c>
      <c r="F89" s="29">
        <f t="shared" si="14"/>
        <v>16.148348464361597</v>
      </c>
      <c r="G89" s="29">
        <f t="shared" si="15"/>
        <v>100</v>
      </c>
    </row>
    <row r="90" spans="1:7" ht="96.75" customHeight="1">
      <c r="A90" s="90" t="s">
        <v>281</v>
      </c>
      <c r="B90" s="44" t="s">
        <v>227</v>
      </c>
      <c r="C90" s="28">
        <v>14779.9</v>
      </c>
      <c r="D90" s="28">
        <v>2042</v>
      </c>
      <c r="E90" s="39">
        <v>2013</v>
      </c>
      <c r="F90" s="29">
        <f t="shared" ref="F90:F97" si="16">E90/C90*100</f>
        <v>13.619848578136523</v>
      </c>
      <c r="G90" s="29">
        <f t="shared" si="15"/>
        <v>98.579823702252696</v>
      </c>
    </row>
    <row r="91" spans="1:7" ht="174" customHeight="1">
      <c r="A91" s="90" t="s">
        <v>381</v>
      </c>
      <c r="B91" s="44" t="s">
        <v>378</v>
      </c>
      <c r="C91" s="28">
        <v>7851.4</v>
      </c>
      <c r="D91" s="28"/>
      <c r="E91" s="39"/>
      <c r="F91" s="29"/>
      <c r="G91" s="29"/>
    </row>
    <row r="92" spans="1:7" ht="74.25" customHeight="1">
      <c r="A92" s="90" t="s">
        <v>380</v>
      </c>
      <c r="B92" s="44" t="s">
        <v>379</v>
      </c>
      <c r="C92" s="28">
        <v>26.9</v>
      </c>
      <c r="D92" s="28"/>
      <c r="E92" s="39"/>
      <c r="F92" s="29"/>
      <c r="G92" s="29"/>
    </row>
    <row r="93" spans="1:7" ht="82.5" customHeight="1">
      <c r="A93" s="52" t="s">
        <v>288</v>
      </c>
      <c r="B93" s="44" t="s">
        <v>226</v>
      </c>
      <c r="C93" s="28">
        <v>8</v>
      </c>
      <c r="D93" s="28"/>
      <c r="E93" s="39"/>
      <c r="F93" s="29">
        <f t="shared" si="16"/>
        <v>0</v>
      </c>
      <c r="G93" s="29" t="e">
        <f t="shared" si="15"/>
        <v>#DIV/0!</v>
      </c>
    </row>
    <row r="94" spans="1:7" ht="115.5" customHeight="1">
      <c r="A94" s="90" t="s">
        <v>295</v>
      </c>
      <c r="B94" s="44" t="s">
        <v>232</v>
      </c>
      <c r="C94" s="28">
        <v>268</v>
      </c>
      <c r="D94" s="28">
        <v>42</v>
      </c>
      <c r="E94" s="39">
        <v>36.5</v>
      </c>
      <c r="F94" s="29">
        <f t="shared" si="16"/>
        <v>13.619402985074627</v>
      </c>
      <c r="G94" s="29">
        <f t="shared" si="15"/>
        <v>86.904761904761912</v>
      </c>
    </row>
    <row r="95" spans="1:7" ht="150.75" customHeight="1">
      <c r="A95" s="90" t="s">
        <v>296</v>
      </c>
      <c r="B95" s="44" t="s">
        <v>225</v>
      </c>
      <c r="C95" s="28">
        <v>142.5</v>
      </c>
      <c r="D95" s="28">
        <v>21.6</v>
      </c>
      <c r="E95" s="39">
        <v>21.6</v>
      </c>
      <c r="F95" s="29">
        <f t="shared" si="16"/>
        <v>15.157894736842106</v>
      </c>
      <c r="G95" s="29">
        <f t="shared" si="15"/>
        <v>100</v>
      </c>
    </row>
    <row r="96" spans="1:7" ht="256.5" customHeight="1">
      <c r="A96" s="90" t="s">
        <v>297</v>
      </c>
      <c r="B96" s="44" t="s">
        <v>224</v>
      </c>
      <c r="C96" s="28">
        <v>7777.6</v>
      </c>
      <c r="D96" s="28">
        <v>1900</v>
      </c>
      <c r="E96" s="39">
        <v>1896.2</v>
      </c>
      <c r="F96" s="29">
        <f t="shared" si="16"/>
        <v>24.380271549063977</v>
      </c>
      <c r="G96" s="29">
        <f t="shared" si="15"/>
        <v>99.8</v>
      </c>
    </row>
    <row r="97" spans="1:7" ht="118.5" customHeight="1">
      <c r="A97" s="91" t="s">
        <v>298</v>
      </c>
      <c r="B97" s="44" t="s">
        <v>223</v>
      </c>
      <c r="C97" s="28">
        <v>68.900000000000006</v>
      </c>
      <c r="D97" s="28">
        <v>7.9</v>
      </c>
      <c r="E97" s="39">
        <v>7.9</v>
      </c>
      <c r="F97" s="29">
        <f t="shared" si="16"/>
        <v>11.46589259796807</v>
      </c>
      <c r="G97" s="29">
        <f t="shared" si="15"/>
        <v>100</v>
      </c>
    </row>
    <row r="98" spans="1:7" ht="69" customHeight="1">
      <c r="A98" s="52" t="s">
        <v>300</v>
      </c>
      <c r="B98" s="44" t="s">
        <v>222</v>
      </c>
      <c r="C98" s="28">
        <v>631.5</v>
      </c>
      <c r="D98" s="28">
        <v>74.3</v>
      </c>
      <c r="E98" s="39">
        <v>44.3</v>
      </c>
      <c r="F98" s="29">
        <f t="shared" ref="F98:F113" si="17">E98/C98*100</f>
        <v>7.0150435471100545</v>
      </c>
      <c r="G98" s="29">
        <f t="shared" si="15"/>
        <v>59.623149394347244</v>
      </c>
    </row>
    <row r="99" spans="1:7" ht="64.5" customHeight="1">
      <c r="A99" s="52" t="s">
        <v>301</v>
      </c>
      <c r="B99" s="44" t="s">
        <v>221</v>
      </c>
      <c r="C99" s="28">
        <v>725.3</v>
      </c>
      <c r="D99" s="28">
        <v>69.400000000000006</v>
      </c>
      <c r="E99" s="39">
        <v>61.8</v>
      </c>
      <c r="F99" s="29">
        <f t="shared" si="17"/>
        <v>8.5206121604853156</v>
      </c>
      <c r="G99" s="29">
        <f t="shared" si="15"/>
        <v>89.04899135446685</v>
      </c>
    </row>
    <row r="100" spans="1:7" ht="114.75" customHeight="1">
      <c r="A100" s="90" t="s">
        <v>289</v>
      </c>
      <c r="B100" s="44" t="s">
        <v>220</v>
      </c>
      <c r="C100" s="28">
        <v>3928.1</v>
      </c>
      <c r="D100" s="28">
        <v>857.3</v>
      </c>
      <c r="E100" s="39">
        <v>857.3</v>
      </c>
      <c r="F100" s="29">
        <f t="shared" si="17"/>
        <v>21.824800794277131</v>
      </c>
      <c r="G100" s="29">
        <f t="shared" si="15"/>
        <v>100</v>
      </c>
    </row>
    <row r="101" spans="1:7" ht="129.75" customHeight="1">
      <c r="A101" s="90" t="s">
        <v>290</v>
      </c>
      <c r="B101" s="44" t="s">
        <v>219</v>
      </c>
      <c r="C101" s="28">
        <v>52.7</v>
      </c>
      <c r="D101" s="28">
        <v>8.8000000000000007</v>
      </c>
      <c r="E101" s="39">
        <v>8.8000000000000007</v>
      </c>
      <c r="F101" s="29">
        <f t="shared" si="17"/>
        <v>16.698292220113853</v>
      </c>
      <c r="G101" s="29">
        <f t="shared" si="15"/>
        <v>100</v>
      </c>
    </row>
    <row r="102" spans="1:7" ht="115.5" customHeight="1">
      <c r="A102" s="90" t="s">
        <v>291</v>
      </c>
      <c r="B102" s="44" t="s">
        <v>218</v>
      </c>
      <c r="C102" s="28">
        <v>18.899999999999999</v>
      </c>
      <c r="D102" s="28">
        <v>3.2</v>
      </c>
      <c r="E102" s="39">
        <v>3.2</v>
      </c>
      <c r="F102" s="29">
        <f t="shared" si="17"/>
        <v>16.931216931216934</v>
      </c>
      <c r="G102" s="29">
        <f t="shared" si="15"/>
        <v>100</v>
      </c>
    </row>
    <row r="103" spans="1:7" ht="238.5" customHeight="1">
      <c r="A103" s="90" t="s">
        <v>302</v>
      </c>
      <c r="B103" s="44" t="s">
        <v>66</v>
      </c>
      <c r="C103" s="28">
        <v>14131.7</v>
      </c>
      <c r="D103" s="28">
        <v>2787.6</v>
      </c>
      <c r="E103" s="39">
        <v>2787.6</v>
      </c>
      <c r="F103" s="29">
        <f t="shared" si="17"/>
        <v>19.725864545666834</v>
      </c>
      <c r="G103" s="29">
        <f t="shared" si="15"/>
        <v>100</v>
      </c>
    </row>
    <row r="104" spans="1:7" ht="79.5" customHeight="1">
      <c r="A104" s="52" t="s">
        <v>303</v>
      </c>
      <c r="B104" s="44" t="s">
        <v>217</v>
      </c>
      <c r="C104" s="28">
        <v>332.8</v>
      </c>
      <c r="D104" s="28">
        <v>31.2</v>
      </c>
      <c r="E104" s="39">
        <v>15.6</v>
      </c>
      <c r="F104" s="29">
        <f t="shared" si="17"/>
        <v>4.6875</v>
      </c>
      <c r="G104" s="29">
        <f t="shared" si="15"/>
        <v>50</v>
      </c>
    </row>
    <row r="105" spans="1:7" ht="81" customHeight="1">
      <c r="A105" s="52" t="s">
        <v>304</v>
      </c>
      <c r="B105" s="44" t="s">
        <v>216</v>
      </c>
      <c r="C105" s="28">
        <v>631.4</v>
      </c>
      <c r="D105" s="28">
        <v>51.6</v>
      </c>
      <c r="E105" s="39">
        <v>51.6</v>
      </c>
      <c r="F105" s="29">
        <f t="shared" si="17"/>
        <v>8.1723154893886605</v>
      </c>
      <c r="G105" s="29">
        <f t="shared" si="15"/>
        <v>100</v>
      </c>
    </row>
    <row r="106" spans="1:7" ht="102.75" customHeight="1">
      <c r="A106" s="90" t="s">
        <v>305</v>
      </c>
      <c r="B106" s="44" t="s">
        <v>215</v>
      </c>
      <c r="C106" s="28">
        <v>6.2</v>
      </c>
      <c r="D106" s="28">
        <v>6.2</v>
      </c>
      <c r="E106" s="39">
        <v>6.2</v>
      </c>
      <c r="F106" s="29">
        <f t="shared" si="17"/>
        <v>100</v>
      </c>
      <c r="G106" s="29">
        <f t="shared" si="15"/>
        <v>100</v>
      </c>
    </row>
    <row r="107" spans="1:7" ht="87" customHeight="1">
      <c r="A107" s="52" t="s">
        <v>310</v>
      </c>
      <c r="B107" s="44" t="s">
        <v>214</v>
      </c>
      <c r="C107" s="28">
        <v>28.6</v>
      </c>
      <c r="D107" s="28"/>
      <c r="E107" s="39"/>
      <c r="F107" s="29">
        <f t="shared" si="17"/>
        <v>0</v>
      </c>
      <c r="G107" s="29" t="e">
        <f t="shared" si="15"/>
        <v>#DIV/0!</v>
      </c>
    </row>
    <row r="108" spans="1:7" ht="63" customHeight="1">
      <c r="A108" s="52" t="s">
        <v>306</v>
      </c>
      <c r="B108" s="44" t="s">
        <v>213</v>
      </c>
      <c r="C108" s="28">
        <v>4069.5</v>
      </c>
      <c r="D108" s="28">
        <v>648</v>
      </c>
      <c r="E108" s="39">
        <v>611.4</v>
      </c>
      <c r="F108" s="29">
        <f t="shared" si="17"/>
        <v>15.023958717287137</v>
      </c>
      <c r="G108" s="29">
        <f t="shared" si="15"/>
        <v>94.351851851851848</v>
      </c>
    </row>
    <row r="109" spans="1:7" ht="117.75" customHeight="1">
      <c r="A109" s="90" t="s">
        <v>299</v>
      </c>
      <c r="B109" s="44" t="s">
        <v>212</v>
      </c>
      <c r="C109" s="28">
        <v>91.1</v>
      </c>
      <c r="D109" s="28"/>
      <c r="E109" s="39"/>
      <c r="F109" s="29">
        <f t="shared" si="17"/>
        <v>0</v>
      </c>
      <c r="G109" s="29" t="e">
        <f t="shared" si="15"/>
        <v>#DIV/0!</v>
      </c>
    </row>
    <row r="110" spans="1:7" ht="52.5" customHeight="1">
      <c r="A110" s="52" t="s">
        <v>283</v>
      </c>
      <c r="B110" s="44" t="s">
        <v>211</v>
      </c>
      <c r="C110" s="28">
        <v>984.3</v>
      </c>
      <c r="D110" s="28"/>
      <c r="E110" s="39"/>
      <c r="F110" s="29">
        <f t="shared" si="17"/>
        <v>0</v>
      </c>
      <c r="G110" s="29" t="e">
        <f t="shared" si="15"/>
        <v>#DIV/0!</v>
      </c>
    </row>
    <row r="111" spans="1:7" ht="66.75" customHeight="1">
      <c r="A111" s="108" t="s">
        <v>384</v>
      </c>
      <c r="B111" s="44" t="s">
        <v>382</v>
      </c>
      <c r="C111" s="28">
        <v>500.2</v>
      </c>
      <c r="D111" s="28">
        <v>500.2</v>
      </c>
      <c r="E111" s="39"/>
      <c r="F111" s="29"/>
      <c r="G111" s="29"/>
    </row>
    <row r="112" spans="1:7" ht="80.25" customHeight="1">
      <c r="A112" s="52" t="s">
        <v>336</v>
      </c>
      <c r="B112" s="44" t="s">
        <v>335</v>
      </c>
      <c r="C112" s="28">
        <v>105.5</v>
      </c>
      <c r="D112" s="28"/>
      <c r="E112" s="39"/>
      <c r="F112" s="29"/>
      <c r="G112" s="29"/>
    </row>
    <row r="113" spans="1:7" ht="120" customHeight="1">
      <c r="A113" s="104" t="s">
        <v>363</v>
      </c>
      <c r="B113" s="44" t="s">
        <v>362</v>
      </c>
      <c r="C113" s="28">
        <v>40</v>
      </c>
      <c r="D113" s="28"/>
      <c r="E113" s="39"/>
      <c r="F113" s="29">
        <f t="shared" si="17"/>
        <v>0</v>
      </c>
      <c r="G113" s="29" t="e">
        <f t="shared" si="15"/>
        <v>#DIV/0!</v>
      </c>
    </row>
    <row r="114" spans="1:7" ht="78" customHeight="1">
      <c r="A114" s="52" t="s">
        <v>285</v>
      </c>
      <c r="B114" s="44" t="s">
        <v>210</v>
      </c>
      <c r="C114" s="28">
        <v>9946.7999999999993</v>
      </c>
      <c r="D114" s="28">
        <v>1195.0999999999999</v>
      </c>
      <c r="E114" s="39">
        <v>1175.0999999999999</v>
      </c>
      <c r="F114" s="29">
        <f t="shared" ref="F114:F123" si="18">E114/C114*100</f>
        <v>11.813849680299192</v>
      </c>
      <c r="G114" s="29">
        <f t="shared" ref="G114:G135" si="19">E114/D114*100</f>
        <v>98.326499874487496</v>
      </c>
    </row>
    <row r="115" spans="1:7" ht="69" customHeight="1">
      <c r="A115" s="77" t="s">
        <v>352</v>
      </c>
      <c r="B115" s="44" t="s">
        <v>333</v>
      </c>
      <c r="C115" s="28">
        <v>482.8</v>
      </c>
      <c r="D115" s="28">
        <v>80.8</v>
      </c>
      <c r="E115" s="39">
        <v>71.400000000000006</v>
      </c>
      <c r="F115" s="29">
        <f t="shared" si="18"/>
        <v>14.788732394366196</v>
      </c>
      <c r="G115" s="29">
        <f t="shared" si="19"/>
        <v>88.36633663366338</v>
      </c>
    </row>
    <row r="116" spans="1:7" ht="189.75" customHeight="1">
      <c r="A116" s="77" t="s">
        <v>357</v>
      </c>
      <c r="B116" s="44" t="s">
        <v>356</v>
      </c>
      <c r="C116" s="28">
        <v>83</v>
      </c>
      <c r="D116" s="28">
        <v>68.8</v>
      </c>
      <c r="E116" s="39">
        <v>68.8</v>
      </c>
      <c r="F116" s="29">
        <f t="shared" si="18"/>
        <v>82.891566265060234</v>
      </c>
      <c r="G116" s="29">
        <f t="shared" si="19"/>
        <v>100</v>
      </c>
    </row>
    <row r="117" spans="1:7" ht="131.25" customHeight="1">
      <c r="A117" s="77" t="s">
        <v>358</v>
      </c>
      <c r="B117" s="44" t="s">
        <v>355</v>
      </c>
      <c r="C117" s="28">
        <v>178.2</v>
      </c>
      <c r="D117" s="28">
        <v>65</v>
      </c>
      <c r="E117" s="39">
        <v>60.5</v>
      </c>
      <c r="F117" s="29">
        <f t="shared" si="18"/>
        <v>33.950617283950621</v>
      </c>
      <c r="G117" s="29">
        <f t="shared" si="19"/>
        <v>93.07692307692308</v>
      </c>
    </row>
    <row r="118" spans="1:7" ht="100.5" customHeight="1">
      <c r="A118" s="77" t="s">
        <v>361</v>
      </c>
      <c r="B118" s="44" t="s">
        <v>360</v>
      </c>
      <c r="C118" s="28">
        <v>750</v>
      </c>
      <c r="D118" s="28">
        <v>250</v>
      </c>
      <c r="E118" s="39">
        <v>250</v>
      </c>
      <c r="F118" s="29">
        <f t="shared" si="18"/>
        <v>33.333333333333329</v>
      </c>
      <c r="G118" s="29">
        <f t="shared" si="19"/>
        <v>100</v>
      </c>
    </row>
    <row r="119" spans="1:7" ht="65.25" customHeight="1">
      <c r="A119" s="86" t="s">
        <v>256</v>
      </c>
      <c r="B119" s="84" t="s">
        <v>258</v>
      </c>
      <c r="C119" s="49">
        <f>C120</f>
        <v>0</v>
      </c>
      <c r="D119" s="49">
        <f t="shared" ref="D119:E119" si="20">D120</f>
        <v>0</v>
      </c>
      <c r="E119" s="49">
        <f t="shared" si="20"/>
        <v>0</v>
      </c>
      <c r="F119" s="50" t="e">
        <f t="shared" si="18"/>
        <v>#DIV/0!</v>
      </c>
      <c r="G119" s="50"/>
    </row>
    <row r="120" spans="1:7" ht="84" customHeight="1">
      <c r="A120" s="77" t="s">
        <v>272</v>
      </c>
      <c r="B120" s="44" t="s">
        <v>257</v>
      </c>
      <c r="C120" s="28"/>
      <c r="D120" s="28"/>
      <c r="E120" s="39"/>
      <c r="F120" s="29" t="e">
        <f t="shared" si="18"/>
        <v>#DIV/0!</v>
      </c>
      <c r="G120" s="29"/>
    </row>
    <row r="121" spans="1:7" ht="79.5" customHeight="1">
      <c r="A121" s="86" t="s">
        <v>260</v>
      </c>
      <c r="B121" s="47" t="s">
        <v>259</v>
      </c>
      <c r="C121" s="49">
        <f>C122+C123</f>
        <v>3324.3</v>
      </c>
      <c r="D121" s="49">
        <f>D122+D123</f>
        <v>672.5</v>
      </c>
      <c r="E121" s="49">
        <f>E122+E123</f>
        <v>596.6</v>
      </c>
      <c r="F121" s="49">
        <f t="shared" ref="F121" si="21">E121/C121*100</f>
        <v>17.946635381884906</v>
      </c>
      <c r="G121" s="50">
        <f t="shared" ref="G121" si="22">E121/D121*100</f>
        <v>88.713754646840144</v>
      </c>
    </row>
    <row r="122" spans="1:7" ht="100.5" customHeight="1">
      <c r="A122" s="85" t="s">
        <v>271</v>
      </c>
      <c r="B122" s="27" t="s">
        <v>209</v>
      </c>
      <c r="C122" s="39">
        <v>265.89999999999998</v>
      </c>
      <c r="D122" s="39">
        <v>53.7</v>
      </c>
      <c r="E122" s="39">
        <v>47.7</v>
      </c>
      <c r="F122" s="28">
        <f t="shared" si="18"/>
        <v>17.939074840165478</v>
      </c>
      <c r="G122" s="29">
        <f t="shared" si="19"/>
        <v>88.826815642458101</v>
      </c>
    </row>
    <row r="123" spans="1:7" ht="81.75" customHeight="1">
      <c r="A123" s="53" t="s">
        <v>274</v>
      </c>
      <c r="B123" s="27" t="s">
        <v>208</v>
      </c>
      <c r="C123" s="39">
        <v>3058.4</v>
      </c>
      <c r="D123" s="39">
        <v>618.79999999999995</v>
      </c>
      <c r="E123" s="39">
        <v>548.9</v>
      </c>
      <c r="F123" s="28">
        <f t="shared" si="18"/>
        <v>17.947292702066438</v>
      </c>
      <c r="G123" s="29">
        <f t="shared" si="19"/>
        <v>88.70394311570783</v>
      </c>
    </row>
    <row r="124" spans="1:7" ht="51.75" customHeight="1">
      <c r="A124" s="87" t="s">
        <v>264</v>
      </c>
      <c r="B124" s="47" t="s">
        <v>261</v>
      </c>
      <c r="C124" s="48">
        <f>C125</f>
        <v>1023.6</v>
      </c>
      <c r="D124" s="48">
        <f t="shared" ref="D124:E124" si="23">D125</f>
        <v>134.80000000000001</v>
      </c>
      <c r="E124" s="48">
        <f t="shared" si="23"/>
        <v>96.6</v>
      </c>
      <c r="F124" s="49">
        <f t="shared" ref="F124:F138" si="24">E124/C124*100</f>
        <v>9.4372801875732701</v>
      </c>
      <c r="G124" s="50">
        <f t="shared" si="19"/>
        <v>71.66172106824925</v>
      </c>
    </row>
    <row r="125" spans="1:7" ht="50.25" customHeight="1">
      <c r="A125" s="53" t="s">
        <v>273</v>
      </c>
      <c r="B125" s="27" t="s">
        <v>262</v>
      </c>
      <c r="C125" s="39">
        <v>1023.6</v>
      </c>
      <c r="D125" s="39">
        <v>134.80000000000001</v>
      </c>
      <c r="E125" s="39">
        <v>96.6</v>
      </c>
      <c r="F125" s="28">
        <f t="shared" si="24"/>
        <v>9.4372801875732701</v>
      </c>
      <c r="G125" s="29">
        <f t="shared" si="19"/>
        <v>71.66172106824925</v>
      </c>
    </row>
    <row r="126" spans="1:7" ht="62.25" customHeight="1">
      <c r="A126" s="87" t="s">
        <v>265</v>
      </c>
      <c r="B126" s="47" t="s">
        <v>263</v>
      </c>
      <c r="C126" s="48">
        <f>C127</f>
        <v>0.3</v>
      </c>
      <c r="D126" s="48">
        <f t="shared" ref="D126:E126" si="25">D127</f>
        <v>0</v>
      </c>
      <c r="E126" s="48">
        <f t="shared" si="25"/>
        <v>0</v>
      </c>
      <c r="F126" s="49">
        <f t="shared" si="24"/>
        <v>0</v>
      </c>
      <c r="G126" s="50" t="e">
        <f t="shared" si="19"/>
        <v>#DIV/0!</v>
      </c>
    </row>
    <row r="127" spans="1:7" ht="62.25" customHeight="1">
      <c r="A127" s="53" t="s">
        <v>270</v>
      </c>
      <c r="B127" s="27" t="s">
        <v>207</v>
      </c>
      <c r="C127" s="39">
        <v>0.3</v>
      </c>
      <c r="D127" s="39"/>
      <c r="E127" s="39"/>
      <c r="F127" s="28">
        <f t="shared" si="24"/>
        <v>0</v>
      </c>
      <c r="G127" s="29" t="e">
        <f t="shared" si="19"/>
        <v>#DIV/0!</v>
      </c>
    </row>
    <row r="128" spans="1:7" ht="73.5" customHeight="1">
      <c r="A128" s="89" t="s">
        <v>325</v>
      </c>
      <c r="B128" s="47" t="s">
        <v>326</v>
      </c>
      <c r="C128" s="48">
        <f>SUM(C129:C130)</f>
        <v>4690.3</v>
      </c>
      <c r="D128" s="48">
        <f>SUM(D129:D130)</f>
        <v>999</v>
      </c>
      <c r="E128" s="48">
        <f>SUM(E129:E130)</f>
        <v>769.80000000000007</v>
      </c>
      <c r="F128" s="28">
        <f t="shared" ref="F128:F130" si="26">E128/C128*100</f>
        <v>16.412596209197709</v>
      </c>
      <c r="G128" s="29">
        <f t="shared" ref="G128:G130" si="27">E128/D128*100</f>
        <v>77.057057057057065</v>
      </c>
    </row>
    <row r="129" spans="1:7" ht="96" customHeight="1">
      <c r="A129" s="85" t="s">
        <v>327</v>
      </c>
      <c r="B129" s="27" t="s">
        <v>328</v>
      </c>
      <c r="C129" s="39">
        <v>375.2</v>
      </c>
      <c r="D129" s="39">
        <v>79.900000000000006</v>
      </c>
      <c r="E129" s="39">
        <v>61.6</v>
      </c>
      <c r="F129" s="28">
        <f t="shared" si="26"/>
        <v>16.417910447761194</v>
      </c>
      <c r="G129" s="29">
        <f t="shared" si="27"/>
        <v>77.096370463078841</v>
      </c>
    </row>
    <row r="130" spans="1:7" ht="91.5" customHeight="1">
      <c r="A130" s="85" t="s">
        <v>329</v>
      </c>
      <c r="B130" s="27" t="s">
        <v>330</v>
      </c>
      <c r="C130" s="39">
        <v>4315.1000000000004</v>
      </c>
      <c r="D130" s="39">
        <v>919.1</v>
      </c>
      <c r="E130" s="39">
        <v>708.2</v>
      </c>
      <c r="F130" s="28">
        <f t="shared" si="26"/>
        <v>16.412134133623784</v>
      </c>
      <c r="G130" s="29">
        <f t="shared" si="27"/>
        <v>77.053639429877052</v>
      </c>
    </row>
    <row r="131" spans="1:7" s="98" customFormat="1" ht="66.75" customHeight="1">
      <c r="A131" s="96" t="s">
        <v>266</v>
      </c>
      <c r="B131" s="84" t="s">
        <v>267</v>
      </c>
      <c r="C131" s="49">
        <f t="shared" ref="C131:E131" si="28">C132+C133</f>
        <v>9</v>
      </c>
      <c r="D131" s="49">
        <f t="shared" si="28"/>
        <v>2.6</v>
      </c>
      <c r="E131" s="49">
        <f t="shared" si="28"/>
        <v>2.6</v>
      </c>
      <c r="F131" s="49">
        <f t="shared" si="24"/>
        <v>28.888888888888893</v>
      </c>
      <c r="G131" s="97">
        <f t="shared" si="19"/>
        <v>100</v>
      </c>
    </row>
    <row r="132" spans="1:7" ht="98.25" customHeight="1">
      <c r="A132" s="53" t="s">
        <v>276</v>
      </c>
      <c r="B132" s="27" t="s">
        <v>269</v>
      </c>
      <c r="C132" s="39">
        <v>0.7</v>
      </c>
      <c r="D132" s="39">
        <v>0.2</v>
      </c>
      <c r="E132" s="39">
        <v>0.2</v>
      </c>
      <c r="F132" s="28">
        <f t="shared" ref="F132:F133" si="29">E132/C132*100</f>
        <v>28.571428571428577</v>
      </c>
      <c r="G132" s="29">
        <f t="shared" ref="G132:G133" si="30">E132/D132*100</f>
        <v>100</v>
      </c>
    </row>
    <row r="133" spans="1:7" ht="80.25" customHeight="1">
      <c r="A133" s="53" t="s">
        <v>275</v>
      </c>
      <c r="B133" s="27" t="s">
        <v>268</v>
      </c>
      <c r="C133" s="39">
        <v>8.3000000000000007</v>
      </c>
      <c r="D133" s="39">
        <v>2.4</v>
      </c>
      <c r="E133" s="39">
        <v>2.4</v>
      </c>
      <c r="F133" s="28">
        <f t="shared" si="29"/>
        <v>28.915662650602407</v>
      </c>
      <c r="G133" s="29">
        <f t="shared" si="30"/>
        <v>100</v>
      </c>
    </row>
    <row r="134" spans="1:7" ht="29.25" customHeight="1" thickBot="1">
      <c r="A134" s="93" t="s">
        <v>311</v>
      </c>
      <c r="B134" s="94" t="s">
        <v>312</v>
      </c>
      <c r="C134" s="95">
        <f>C135+C136</f>
        <v>5224.7999999999993</v>
      </c>
      <c r="D134" s="95">
        <f>D135+D136</f>
        <v>908.1</v>
      </c>
      <c r="E134" s="95">
        <f>E135</f>
        <v>885.4</v>
      </c>
      <c r="F134" s="105">
        <f t="shared" si="24"/>
        <v>16.946103200122494</v>
      </c>
      <c r="G134" s="106">
        <f t="shared" si="19"/>
        <v>97.500275300077078</v>
      </c>
    </row>
    <row r="135" spans="1:7" ht="145.5" customHeight="1" thickBot="1">
      <c r="A135" s="110" t="s">
        <v>364</v>
      </c>
      <c r="B135" s="111" t="s">
        <v>337</v>
      </c>
      <c r="C135" s="112">
        <v>5155.8999999999996</v>
      </c>
      <c r="D135" s="112">
        <v>885.4</v>
      </c>
      <c r="E135" s="112">
        <v>885.4</v>
      </c>
      <c r="F135" s="113">
        <f t="shared" si="24"/>
        <v>17.172559591923818</v>
      </c>
      <c r="G135" s="114">
        <f t="shared" si="19"/>
        <v>100</v>
      </c>
    </row>
    <row r="136" spans="1:7" ht="34.5" customHeight="1" thickBot="1">
      <c r="A136" s="115" t="s">
        <v>389</v>
      </c>
      <c r="B136" s="116" t="s">
        <v>390</v>
      </c>
      <c r="C136" s="122">
        <f>C137</f>
        <v>68.900000000000006</v>
      </c>
      <c r="D136" s="122">
        <f>D137</f>
        <v>22.7</v>
      </c>
      <c r="E136" s="117"/>
      <c r="F136" s="118"/>
      <c r="G136" s="119"/>
    </row>
    <row r="137" spans="1:7" ht="58.5" customHeight="1" thickBot="1">
      <c r="A137" s="120" t="s">
        <v>391</v>
      </c>
      <c r="B137" s="121" t="s">
        <v>392</v>
      </c>
      <c r="C137" s="92">
        <v>68.900000000000006</v>
      </c>
      <c r="D137" s="92">
        <v>22.7</v>
      </c>
      <c r="E137" s="92"/>
      <c r="F137" s="109"/>
      <c r="G137" s="92"/>
    </row>
    <row r="138" spans="1:7" s="57" customFormat="1" ht="21" customHeight="1" thickBot="1">
      <c r="A138" s="88" t="s">
        <v>67</v>
      </c>
      <c r="B138" s="54" t="s">
        <v>68</v>
      </c>
      <c r="C138" s="55">
        <f>C37+C6</f>
        <v>333250.09999999992</v>
      </c>
      <c r="D138" s="55">
        <f>D37+D6</f>
        <v>50078.399999999987</v>
      </c>
      <c r="E138" s="55">
        <f>E37+E6</f>
        <v>48393.899999999994</v>
      </c>
      <c r="F138" s="55">
        <f t="shared" si="24"/>
        <v>14.521796092484296</v>
      </c>
      <c r="G138" s="56">
        <f t="shared" ref="G138" si="31">E138/D138*100</f>
        <v>96.63627432186334</v>
      </c>
    </row>
    <row r="139" spans="1:7" ht="15.75" customHeight="1">
      <c r="A139" s="127" t="s">
        <v>69</v>
      </c>
      <c r="B139" s="127"/>
      <c r="C139" s="127"/>
      <c r="D139" s="127"/>
      <c r="E139" s="127"/>
      <c r="F139" s="127"/>
      <c r="G139" s="127"/>
    </row>
    <row r="140" spans="1:7" ht="15.75">
      <c r="A140" s="59" t="s">
        <v>70</v>
      </c>
      <c r="B140" s="60" t="s">
        <v>71</v>
      </c>
      <c r="C140" s="61">
        <f>SUM(C141:C147)</f>
        <v>55334.799999999996</v>
      </c>
      <c r="D140" s="61">
        <f>SUM(D141:D147)</f>
        <v>5511.5999999999995</v>
      </c>
      <c r="E140" s="61">
        <f>SUM(E141:E147)</f>
        <v>5511.5999999999995</v>
      </c>
      <c r="F140" s="61">
        <f t="shared" ref="F140:F149" si="32">E140/C140*100</f>
        <v>9.9604588794031965</v>
      </c>
      <c r="G140" s="61">
        <f>E140/D140*100</f>
        <v>100</v>
      </c>
    </row>
    <row r="141" spans="1:7" ht="54" customHeight="1">
      <c r="A141" s="62" t="s">
        <v>369</v>
      </c>
      <c r="B141" s="63" t="s">
        <v>370</v>
      </c>
      <c r="C141" s="64">
        <v>2247.6999999999998</v>
      </c>
      <c r="D141" s="61">
        <v>240.3</v>
      </c>
      <c r="E141" s="61">
        <v>240.3</v>
      </c>
      <c r="F141" s="61"/>
      <c r="G141" s="61"/>
    </row>
    <row r="142" spans="1:7" ht="63">
      <c r="A142" s="62" t="s">
        <v>72</v>
      </c>
      <c r="B142" s="63" t="s">
        <v>73</v>
      </c>
      <c r="C142" s="64">
        <v>34293.599999999999</v>
      </c>
      <c r="D142" s="64">
        <v>3371.1</v>
      </c>
      <c r="E142" s="64">
        <v>3371.1</v>
      </c>
      <c r="F142" s="64">
        <f t="shared" si="32"/>
        <v>9.8301140737630348</v>
      </c>
      <c r="G142" s="64">
        <f>E142/D142*100</f>
        <v>100</v>
      </c>
    </row>
    <row r="143" spans="1:7" ht="15.75">
      <c r="A143" s="62" t="s">
        <v>183</v>
      </c>
      <c r="B143" s="63" t="s">
        <v>182</v>
      </c>
      <c r="C143" s="64">
        <v>0.3</v>
      </c>
      <c r="D143" s="64">
        <v>0</v>
      </c>
      <c r="E143" s="64">
        <v>0</v>
      </c>
      <c r="F143" s="64">
        <f t="shared" si="32"/>
        <v>0</v>
      </c>
      <c r="G143" s="64" t="e">
        <f>E143/D143*100</f>
        <v>#DIV/0!</v>
      </c>
    </row>
    <row r="144" spans="1:7" ht="47.25">
      <c r="A144" s="62" t="s">
        <v>74</v>
      </c>
      <c r="B144" s="63" t="s">
        <v>75</v>
      </c>
      <c r="C144" s="64">
        <v>13778</v>
      </c>
      <c r="D144" s="64">
        <v>1340</v>
      </c>
      <c r="E144" s="64">
        <v>1340</v>
      </c>
      <c r="F144" s="64">
        <f t="shared" si="32"/>
        <v>9.7256495862969956</v>
      </c>
      <c r="G144" s="64">
        <f>E144/D144*100</f>
        <v>100</v>
      </c>
    </row>
    <row r="145" spans="1:7" ht="15.75">
      <c r="A145" s="62" t="s">
        <v>76</v>
      </c>
      <c r="B145" s="63" t="s">
        <v>77</v>
      </c>
      <c r="C145" s="64">
        <v>0</v>
      </c>
      <c r="D145" s="64">
        <v>0</v>
      </c>
      <c r="E145" s="64">
        <v>0</v>
      </c>
      <c r="F145" s="64" t="e">
        <f t="shared" si="32"/>
        <v>#DIV/0!</v>
      </c>
      <c r="G145" s="64" t="e">
        <f>E145/D145*100</f>
        <v>#DIV/0!</v>
      </c>
    </row>
    <row r="146" spans="1:7" ht="15.75">
      <c r="A146" s="62" t="s">
        <v>78</v>
      </c>
      <c r="B146" s="63" t="s">
        <v>79</v>
      </c>
      <c r="C146" s="64">
        <v>200</v>
      </c>
      <c r="D146" s="64">
        <v>0</v>
      </c>
      <c r="E146" s="64">
        <v>0</v>
      </c>
      <c r="F146" s="64">
        <f t="shared" si="32"/>
        <v>0</v>
      </c>
      <c r="G146" s="64" t="e">
        <f>E146/D146*100</f>
        <v>#DIV/0!</v>
      </c>
    </row>
    <row r="147" spans="1:7" ht="15.75">
      <c r="A147" s="62" t="s">
        <v>80</v>
      </c>
      <c r="B147" s="63" t="s">
        <v>81</v>
      </c>
      <c r="C147" s="64">
        <v>4815.2</v>
      </c>
      <c r="D147" s="64">
        <v>560.20000000000005</v>
      </c>
      <c r="E147" s="64">
        <v>560.20000000000005</v>
      </c>
      <c r="F147" s="64">
        <f t="shared" si="32"/>
        <v>11.633992357534476</v>
      </c>
      <c r="G147" s="64">
        <f t="shared" ref="G147:G178" si="33">E147/D147*100</f>
        <v>100</v>
      </c>
    </row>
    <row r="148" spans="1:7" ht="15.75">
      <c r="A148" s="58" t="s">
        <v>82</v>
      </c>
      <c r="B148" s="60" t="s">
        <v>83</v>
      </c>
      <c r="C148" s="61">
        <f>SUM(C149:C149)</f>
        <v>1023.6</v>
      </c>
      <c r="D148" s="61">
        <f>SUM(D149:D149)</f>
        <v>96.6</v>
      </c>
      <c r="E148" s="61">
        <f>SUM(E149:E149)</f>
        <v>96.6</v>
      </c>
      <c r="F148" s="61">
        <f t="shared" si="32"/>
        <v>9.4372801875732701</v>
      </c>
      <c r="G148" s="61">
        <f t="shared" si="33"/>
        <v>100</v>
      </c>
    </row>
    <row r="149" spans="1:7" ht="15.75">
      <c r="A149" s="62" t="s">
        <v>84</v>
      </c>
      <c r="B149" s="63" t="s">
        <v>85</v>
      </c>
      <c r="C149" s="64">
        <v>1023.6</v>
      </c>
      <c r="D149" s="64">
        <v>96.6</v>
      </c>
      <c r="E149" s="64">
        <v>96.6</v>
      </c>
      <c r="F149" s="64">
        <f t="shared" si="32"/>
        <v>9.4372801875732701</v>
      </c>
      <c r="G149" s="64">
        <f t="shared" si="33"/>
        <v>100</v>
      </c>
    </row>
    <row r="150" spans="1:7" ht="31.5">
      <c r="A150" s="62" t="s">
        <v>86</v>
      </c>
      <c r="B150" s="60" t="s">
        <v>87</v>
      </c>
      <c r="C150" s="61">
        <f>SUM(C151:C151)</f>
        <v>1008.4</v>
      </c>
      <c r="D150" s="61">
        <f>SUM(D151:D151)</f>
        <v>135</v>
      </c>
      <c r="E150" s="61">
        <f>SUM(E151:E151)</f>
        <v>135</v>
      </c>
      <c r="F150" s="61">
        <f>E150/C150*100</f>
        <v>13.387544625148751</v>
      </c>
      <c r="G150" s="61">
        <f>E150/D150*100</f>
        <v>100</v>
      </c>
    </row>
    <row r="151" spans="1:7" ht="47.25">
      <c r="A151" s="62" t="s">
        <v>319</v>
      </c>
      <c r="B151" s="63" t="s">
        <v>318</v>
      </c>
      <c r="C151" s="64">
        <v>1008.4</v>
      </c>
      <c r="D151" s="64">
        <v>135</v>
      </c>
      <c r="E151" s="64">
        <v>135</v>
      </c>
      <c r="F151" s="61">
        <f>E151/C151*100</f>
        <v>13.387544625148751</v>
      </c>
      <c r="G151" s="61">
        <f>E151/D151*100</f>
        <v>100</v>
      </c>
    </row>
    <row r="152" spans="1:7" ht="15.75">
      <c r="A152" s="58" t="s">
        <v>88</v>
      </c>
      <c r="B152" s="60" t="s">
        <v>89</v>
      </c>
      <c r="C152" s="61">
        <f>SUM(C153:C155)</f>
        <v>12874.8</v>
      </c>
      <c r="D152" s="61">
        <f>SUM(D153:D155)</f>
        <v>717.69999999999993</v>
      </c>
      <c r="E152" s="61">
        <f>SUM(E153:E155)</f>
        <v>717.69999999999993</v>
      </c>
      <c r="F152" s="61">
        <f>E152/C152*100</f>
        <v>5.5744555255227262</v>
      </c>
      <c r="G152" s="61">
        <f t="shared" si="33"/>
        <v>100</v>
      </c>
    </row>
    <row r="153" spans="1:7" ht="15.75">
      <c r="A153" s="62" t="s">
        <v>90</v>
      </c>
      <c r="B153" s="63" t="s">
        <v>91</v>
      </c>
      <c r="C153" s="64">
        <v>137.5</v>
      </c>
      <c r="D153" s="64">
        <v>0</v>
      </c>
      <c r="E153" s="64">
        <v>0</v>
      </c>
      <c r="F153" s="61">
        <f>E153/C153*100</f>
        <v>0</v>
      </c>
      <c r="G153" s="61" t="e">
        <f>E153/D153*100</f>
        <v>#DIV/0!</v>
      </c>
    </row>
    <row r="154" spans="1:7" ht="15.75">
      <c r="A154" s="62" t="s">
        <v>92</v>
      </c>
      <c r="B154" s="63" t="s">
        <v>93</v>
      </c>
      <c r="C154" s="64">
        <v>12567.3</v>
      </c>
      <c r="D154" s="64">
        <v>675.9</v>
      </c>
      <c r="E154" s="64">
        <v>675.9</v>
      </c>
      <c r="F154" s="64">
        <f t="shared" ref="F154:F181" si="34">E154/C154*100</f>
        <v>5.3782435367978803</v>
      </c>
      <c r="G154" s="64">
        <f t="shared" si="33"/>
        <v>100</v>
      </c>
    </row>
    <row r="155" spans="1:7" ht="15.75">
      <c r="A155" s="62" t="s">
        <v>94</v>
      </c>
      <c r="B155" s="63" t="s">
        <v>95</v>
      </c>
      <c r="C155" s="64">
        <v>170</v>
      </c>
      <c r="D155" s="64">
        <v>41.8</v>
      </c>
      <c r="E155" s="64">
        <v>41.8</v>
      </c>
      <c r="F155" s="64">
        <f t="shared" si="34"/>
        <v>24.588235294117645</v>
      </c>
      <c r="G155" s="64">
        <f t="shared" si="33"/>
        <v>100</v>
      </c>
    </row>
    <row r="156" spans="1:7" ht="15.75">
      <c r="A156" s="58" t="s">
        <v>96</v>
      </c>
      <c r="B156" s="60" t="s">
        <v>97</v>
      </c>
      <c r="C156" s="61">
        <f>SUM(C157:C159)</f>
        <v>210</v>
      </c>
      <c r="D156" s="61">
        <f>SUM(D157:D159)</f>
        <v>0</v>
      </c>
      <c r="E156" s="61">
        <f>SUM(E157:E159)</f>
        <v>0</v>
      </c>
      <c r="F156" s="61">
        <f>E156/C156*100</f>
        <v>0</v>
      </c>
      <c r="G156" s="61" t="e">
        <f>E156/D156*100</f>
        <v>#DIV/0!</v>
      </c>
    </row>
    <row r="157" spans="1:7" ht="15.75">
      <c r="A157" s="62" t="s">
        <v>96</v>
      </c>
      <c r="B157" s="63" t="s">
        <v>317</v>
      </c>
      <c r="C157" s="64">
        <v>170</v>
      </c>
      <c r="D157" s="64">
        <v>0</v>
      </c>
      <c r="E157" s="64">
        <v>0</v>
      </c>
      <c r="F157" s="64">
        <f t="shared" ref="F157:F159" si="35">E157/C157*100</f>
        <v>0</v>
      </c>
      <c r="G157" s="64" t="e">
        <f t="shared" ref="G157:G159" si="36">E157/D157*100</f>
        <v>#DIV/0!</v>
      </c>
    </row>
    <row r="158" spans="1:7" ht="15.75">
      <c r="A158" s="62" t="s">
        <v>354</v>
      </c>
      <c r="B158" s="63" t="s">
        <v>353</v>
      </c>
      <c r="C158" s="64">
        <v>0</v>
      </c>
      <c r="D158" s="64">
        <v>0</v>
      </c>
      <c r="E158" s="64">
        <v>0</v>
      </c>
      <c r="F158" s="64" t="e">
        <f t="shared" si="35"/>
        <v>#DIV/0!</v>
      </c>
      <c r="G158" s="64" t="e">
        <f t="shared" si="36"/>
        <v>#DIV/0!</v>
      </c>
    </row>
    <row r="159" spans="1:7" ht="31.5">
      <c r="A159" s="62" t="s">
        <v>366</v>
      </c>
      <c r="B159" s="63" t="s">
        <v>365</v>
      </c>
      <c r="C159" s="64">
        <v>40</v>
      </c>
      <c r="D159" s="64">
        <v>0</v>
      </c>
      <c r="E159" s="64">
        <v>0</v>
      </c>
      <c r="F159" s="64">
        <f t="shared" si="35"/>
        <v>0</v>
      </c>
      <c r="G159" s="64" t="e">
        <f t="shared" si="36"/>
        <v>#DIV/0!</v>
      </c>
    </row>
    <row r="160" spans="1:7" ht="15.75">
      <c r="A160" s="58" t="s">
        <v>98</v>
      </c>
      <c r="B160" s="60" t="s">
        <v>99</v>
      </c>
      <c r="C160" s="61">
        <f>SUM(C161:C165)</f>
        <v>163881.4</v>
      </c>
      <c r="D160" s="61">
        <f>SUM(D161:D165)</f>
        <v>21873.4</v>
      </c>
      <c r="E160" s="61">
        <f>SUM(E161:E165)</f>
        <v>21873.4</v>
      </c>
      <c r="F160" s="61">
        <f t="shared" si="34"/>
        <v>13.347091250135771</v>
      </c>
      <c r="G160" s="61">
        <f t="shared" si="33"/>
        <v>100</v>
      </c>
    </row>
    <row r="161" spans="1:7" ht="15.75">
      <c r="A161" s="62" t="s">
        <v>100</v>
      </c>
      <c r="B161" s="63" t="s">
        <v>101</v>
      </c>
      <c r="C161" s="64">
        <v>15224.4</v>
      </c>
      <c r="D161" s="64">
        <v>1831.4</v>
      </c>
      <c r="E161" s="64">
        <v>1831.4</v>
      </c>
      <c r="F161" s="64">
        <f t="shared" si="34"/>
        <v>12.029373899792439</v>
      </c>
      <c r="G161" s="64">
        <f t="shared" si="33"/>
        <v>100</v>
      </c>
    </row>
    <row r="162" spans="1:7" ht="15.75">
      <c r="A162" s="62" t="s">
        <v>102</v>
      </c>
      <c r="B162" s="63" t="s">
        <v>103</v>
      </c>
      <c r="C162" s="64">
        <v>116073.5</v>
      </c>
      <c r="D162" s="64">
        <v>16898.900000000001</v>
      </c>
      <c r="E162" s="64">
        <v>16898.900000000001</v>
      </c>
      <c r="F162" s="64">
        <f t="shared" si="34"/>
        <v>14.558792489241732</v>
      </c>
      <c r="G162" s="64">
        <f t="shared" si="33"/>
        <v>100</v>
      </c>
    </row>
    <row r="163" spans="1:7" ht="15.75">
      <c r="A163" s="62" t="s">
        <v>104</v>
      </c>
      <c r="B163" s="63" t="s">
        <v>105</v>
      </c>
      <c r="C163" s="64">
        <v>17893.8</v>
      </c>
      <c r="D163" s="64">
        <v>1791.6</v>
      </c>
      <c r="E163" s="64">
        <v>1791.6</v>
      </c>
      <c r="F163" s="64">
        <f>E163/C163*100</f>
        <v>10.012406531871374</v>
      </c>
      <c r="G163" s="64">
        <f>E163/D163*100</f>
        <v>100</v>
      </c>
    </row>
    <row r="164" spans="1:7" ht="15.75">
      <c r="A164" s="62" t="s">
        <v>106</v>
      </c>
      <c r="B164" s="63" t="s">
        <v>107</v>
      </c>
      <c r="C164" s="64">
        <v>0</v>
      </c>
      <c r="D164" s="64">
        <v>0</v>
      </c>
      <c r="E164" s="64">
        <v>0</v>
      </c>
      <c r="F164" s="64" t="e">
        <f t="shared" si="34"/>
        <v>#DIV/0!</v>
      </c>
      <c r="G164" s="64" t="e">
        <f t="shared" si="33"/>
        <v>#DIV/0!</v>
      </c>
    </row>
    <row r="165" spans="1:7" ht="15.75">
      <c r="A165" s="62" t="s">
        <v>108</v>
      </c>
      <c r="B165" s="63" t="s">
        <v>109</v>
      </c>
      <c r="C165" s="64">
        <v>14689.7</v>
      </c>
      <c r="D165" s="64">
        <v>1351.5</v>
      </c>
      <c r="E165" s="64">
        <v>1351.5</v>
      </c>
      <c r="F165" s="64">
        <f t="shared" si="34"/>
        <v>9.2003240365698424</v>
      </c>
      <c r="G165" s="64">
        <f t="shared" si="33"/>
        <v>100</v>
      </c>
    </row>
    <row r="166" spans="1:7" ht="15.75">
      <c r="A166" s="58" t="s">
        <v>110</v>
      </c>
      <c r="B166" s="60" t="s">
        <v>111</v>
      </c>
      <c r="C166" s="61">
        <f>SUM(C167:C167)</f>
        <v>15628.2</v>
      </c>
      <c r="D166" s="61">
        <f>SUM(D167:D167)</f>
        <v>1603.8</v>
      </c>
      <c r="E166" s="61">
        <f>SUM(E167:E167)</f>
        <v>1603.8</v>
      </c>
      <c r="F166" s="61">
        <f t="shared" si="34"/>
        <v>10.262218297692632</v>
      </c>
      <c r="G166" s="61">
        <f t="shared" si="33"/>
        <v>100</v>
      </c>
    </row>
    <row r="167" spans="1:7" ht="15.75">
      <c r="A167" s="62" t="s">
        <v>112</v>
      </c>
      <c r="B167" s="63" t="s">
        <v>113</v>
      </c>
      <c r="C167" s="64">
        <v>15628.2</v>
      </c>
      <c r="D167" s="64">
        <v>1603.8</v>
      </c>
      <c r="E167" s="64">
        <v>1603.8</v>
      </c>
      <c r="F167" s="64">
        <f t="shared" si="34"/>
        <v>10.262218297692632</v>
      </c>
      <c r="G167" s="64">
        <f t="shared" si="33"/>
        <v>100</v>
      </c>
    </row>
    <row r="168" spans="1:7" ht="15.75">
      <c r="A168" s="58" t="s">
        <v>114</v>
      </c>
      <c r="B168" s="60" t="s">
        <v>115</v>
      </c>
      <c r="C168" s="61">
        <f>SUM(C169:C173)</f>
        <v>74972.399999999994</v>
      </c>
      <c r="D168" s="61">
        <f>SUM(D169:D173)</f>
        <v>11842.4</v>
      </c>
      <c r="E168" s="61">
        <f>SUM(E169:E173)</f>
        <v>11842.4</v>
      </c>
      <c r="F168" s="61">
        <f t="shared" si="34"/>
        <v>15.795679476714097</v>
      </c>
      <c r="G168" s="61">
        <f t="shared" si="33"/>
        <v>100</v>
      </c>
    </row>
    <row r="169" spans="1:7" ht="15.75">
      <c r="A169" s="62" t="s">
        <v>116</v>
      </c>
      <c r="B169" s="63" t="s">
        <v>117</v>
      </c>
      <c r="C169" s="64">
        <v>2164.5</v>
      </c>
      <c r="D169" s="64">
        <v>333.9</v>
      </c>
      <c r="E169" s="64">
        <v>333.9</v>
      </c>
      <c r="F169" s="64">
        <f t="shared" si="34"/>
        <v>15.426195426195424</v>
      </c>
      <c r="G169" s="64">
        <f t="shared" si="33"/>
        <v>100</v>
      </c>
    </row>
    <row r="170" spans="1:7" ht="15.75">
      <c r="A170" s="62" t="s">
        <v>118</v>
      </c>
      <c r="B170" s="63" t="s">
        <v>119</v>
      </c>
      <c r="C170" s="64">
        <v>14131.7</v>
      </c>
      <c r="D170" s="64">
        <v>2787.6</v>
      </c>
      <c r="E170" s="64">
        <v>2787.6</v>
      </c>
      <c r="F170" s="64">
        <f t="shared" si="34"/>
        <v>19.725864545666834</v>
      </c>
      <c r="G170" s="64">
        <f t="shared" si="33"/>
        <v>100</v>
      </c>
    </row>
    <row r="171" spans="1:7" ht="15.75">
      <c r="A171" s="62" t="s">
        <v>120</v>
      </c>
      <c r="B171" s="63" t="s">
        <v>121</v>
      </c>
      <c r="C171" s="64">
        <v>19207.3</v>
      </c>
      <c r="D171" s="64">
        <v>4231.1000000000004</v>
      </c>
      <c r="E171" s="64">
        <v>4231.1000000000004</v>
      </c>
      <c r="F171" s="64">
        <f t="shared" si="34"/>
        <v>22.028603707965203</v>
      </c>
      <c r="G171" s="64">
        <f t="shared" si="33"/>
        <v>100</v>
      </c>
    </row>
    <row r="172" spans="1:7" ht="15.75">
      <c r="A172" s="62" t="s">
        <v>122</v>
      </c>
      <c r="B172" s="63" t="s">
        <v>123</v>
      </c>
      <c r="C172" s="64">
        <v>29532.7</v>
      </c>
      <c r="D172" s="64">
        <v>2971.4</v>
      </c>
      <c r="E172" s="64">
        <v>2971.4</v>
      </c>
      <c r="F172" s="64">
        <f t="shared" si="34"/>
        <v>10.061389578331816</v>
      </c>
      <c r="G172" s="64">
        <f t="shared" si="33"/>
        <v>100</v>
      </c>
    </row>
    <row r="173" spans="1:7" ht="15.75">
      <c r="A173" s="62" t="s">
        <v>124</v>
      </c>
      <c r="B173" s="63" t="s">
        <v>125</v>
      </c>
      <c r="C173" s="64">
        <v>9936.2000000000007</v>
      </c>
      <c r="D173" s="64">
        <v>1518.4</v>
      </c>
      <c r="E173" s="64">
        <v>1518.4</v>
      </c>
      <c r="F173" s="64">
        <f t="shared" si="34"/>
        <v>15.281495944123508</v>
      </c>
      <c r="G173" s="64">
        <f t="shared" si="33"/>
        <v>100</v>
      </c>
    </row>
    <row r="174" spans="1:7" ht="15.75">
      <c r="A174" s="58" t="s">
        <v>126</v>
      </c>
      <c r="B174" s="60" t="s">
        <v>127</v>
      </c>
      <c r="C174" s="61">
        <f>SUM(C175:C175)</f>
        <v>892.9</v>
      </c>
      <c r="D174" s="61">
        <f>SUM(D175:D175)</f>
        <v>15.6</v>
      </c>
      <c r="E174" s="61">
        <f>SUM(E175:E175)</f>
        <v>15.7</v>
      </c>
      <c r="F174" s="61">
        <f t="shared" si="34"/>
        <v>1.7583156008511589</v>
      </c>
      <c r="G174" s="61">
        <f t="shared" si="33"/>
        <v>100.64102564102564</v>
      </c>
    </row>
    <row r="175" spans="1:7" ht="31.5">
      <c r="A175" s="62" t="s">
        <v>181</v>
      </c>
      <c r="B175" s="63" t="s">
        <v>180</v>
      </c>
      <c r="C175" s="64">
        <v>892.9</v>
      </c>
      <c r="D175" s="64">
        <v>15.6</v>
      </c>
      <c r="E175" s="64">
        <v>15.7</v>
      </c>
      <c r="F175" s="64">
        <f t="shared" si="34"/>
        <v>1.7583156008511589</v>
      </c>
      <c r="G175" s="64">
        <f t="shared" si="33"/>
        <v>100.64102564102564</v>
      </c>
    </row>
    <row r="176" spans="1:7" ht="31.5">
      <c r="A176" s="58" t="s">
        <v>128</v>
      </c>
      <c r="B176" s="60" t="s">
        <v>129</v>
      </c>
      <c r="C176" s="61">
        <f>SUM(C177)</f>
        <v>0</v>
      </c>
      <c r="D176" s="61">
        <f>SUM(D177)</f>
        <v>0</v>
      </c>
      <c r="E176" s="61">
        <f>SUM(E177)</f>
        <v>0</v>
      </c>
      <c r="F176" s="64" t="e">
        <f>E176/C176*100</f>
        <v>#DIV/0!</v>
      </c>
      <c r="G176" s="64">
        <v>100</v>
      </c>
    </row>
    <row r="177" spans="1:7" ht="31.5">
      <c r="A177" s="62" t="s">
        <v>130</v>
      </c>
      <c r="B177" s="63" t="s">
        <v>131</v>
      </c>
      <c r="C177" s="64">
        <v>0</v>
      </c>
      <c r="D177" s="64">
        <v>0</v>
      </c>
      <c r="E177" s="64">
        <v>0</v>
      </c>
      <c r="F177" s="64" t="e">
        <f>E177/C177*100</f>
        <v>#DIV/0!</v>
      </c>
      <c r="G177" s="64">
        <v>100</v>
      </c>
    </row>
    <row r="178" spans="1:7" ht="47.25">
      <c r="A178" s="58" t="s">
        <v>132</v>
      </c>
      <c r="B178" s="60" t="s">
        <v>133</v>
      </c>
      <c r="C178" s="61">
        <f>SUM(C179:C180)</f>
        <v>8571.2999999999993</v>
      </c>
      <c r="D178" s="61">
        <f>SUM(D179:D180)</f>
        <v>1692.3</v>
      </c>
      <c r="E178" s="61">
        <f>SUM(E179:E180)</f>
        <v>1692.3</v>
      </c>
      <c r="F178" s="61">
        <f t="shared" si="34"/>
        <v>19.743796156942356</v>
      </c>
      <c r="G178" s="61">
        <f t="shared" si="33"/>
        <v>100</v>
      </c>
    </row>
    <row r="179" spans="1:7" ht="47.25">
      <c r="A179" s="62" t="s">
        <v>134</v>
      </c>
      <c r="B179" s="63" t="s">
        <v>135</v>
      </c>
      <c r="C179" s="64">
        <v>6342.6</v>
      </c>
      <c r="D179" s="64">
        <v>1288</v>
      </c>
      <c r="E179" s="64">
        <v>1288</v>
      </c>
      <c r="F179" s="64">
        <f t="shared" si="34"/>
        <v>20.307129568315833</v>
      </c>
      <c r="G179" s="64">
        <f>E179/D179*100</f>
        <v>100</v>
      </c>
    </row>
    <row r="180" spans="1:7" ht="15.75">
      <c r="A180" s="65" t="s">
        <v>233</v>
      </c>
      <c r="B180" s="63" t="s">
        <v>136</v>
      </c>
      <c r="C180" s="64">
        <v>2228.6999999999998</v>
      </c>
      <c r="D180" s="64">
        <v>404.3</v>
      </c>
      <c r="E180" s="64">
        <v>404.3</v>
      </c>
      <c r="F180" s="64">
        <f>E180/C180*100</f>
        <v>18.140620092430567</v>
      </c>
      <c r="G180" s="64">
        <f>E180/D180*100</f>
        <v>100</v>
      </c>
    </row>
    <row r="181" spans="1:7" ht="15.75">
      <c r="A181" s="58" t="s">
        <v>137</v>
      </c>
      <c r="B181" s="60" t="s">
        <v>138</v>
      </c>
      <c r="C181" s="61">
        <f>SUM(C140,C148,C150,C152,C156,C160,C166,C168,C174,C176,C178)</f>
        <v>334397.8</v>
      </c>
      <c r="D181" s="61">
        <f>SUM(D140,D148,D150,D152,D156,D160,D166,D168,D174,D176,D178)</f>
        <v>43488.4</v>
      </c>
      <c r="E181" s="61">
        <f>SUM(E140,E148,E150,E152,E156,E160,E166,E168,E174,E176,E178)</f>
        <v>43488.5</v>
      </c>
      <c r="F181" s="61">
        <f t="shared" si="34"/>
        <v>13.005019769866907</v>
      </c>
      <c r="G181" s="61">
        <f>E181/D181*100</f>
        <v>100.00022994637649</v>
      </c>
    </row>
    <row r="182" spans="1:7" ht="15.75">
      <c r="A182" s="128"/>
      <c r="B182" s="128"/>
      <c r="C182" s="128"/>
      <c r="D182" s="128"/>
      <c r="E182" s="128"/>
      <c r="F182" s="128"/>
      <c r="G182" s="128"/>
    </row>
    <row r="183" spans="1:7" ht="31.5">
      <c r="A183" s="58" t="s">
        <v>139</v>
      </c>
      <c r="B183" s="59"/>
      <c r="C183" s="61">
        <f>C138-C181</f>
        <v>-1147.7000000000698</v>
      </c>
      <c r="D183" s="61">
        <f>D138-D181</f>
        <v>6589.9999999999854</v>
      </c>
      <c r="E183" s="61">
        <f>E138-E181</f>
        <v>4905.3999999999942</v>
      </c>
      <c r="F183" s="64"/>
      <c r="G183" s="64"/>
    </row>
    <row r="184" spans="1:7" ht="31.5">
      <c r="A184" s="58" t="s">
        <v>140</v>
      </c>
      <c r="B184" s="59" t="s">
        <v>141</v>
      </c>
      <c r="C184" s="61">
        <f>C185+C195+C198</f>
        <v>1147.7000000000116</v>
      </c>
      <c r="D184" s="61">
        <f>D185+D195+D198</f>
        <v>-6590</v>
      </c>
      <c r="E184" s="61">
        <f>E185+E195+E198</f>
        <v>-4905.4000000000015</v>
      </c>
      <c r="F184" s="64"/>
      <c r="G184" s="64"/>
    </row>
    <row r="185" spans="1:7" ht="31.5">
      <c r="A185" s="58" t="s">
        <v>142</v>
      </c>
      <c r="B185" s="59" t="s">
        <v>143</v>
      </c>
      <c r="C185" s="61">
        <f>C190</f>
        <v>0</v>
      </c>
      <c r="D185" s="61">
        <f>D190</f>
        <v>0</v>
      </c>
      <c r="E185" s="61">
        <f>E190</f>
        <v>0</v>
      </c>
      <c r="F185" s="64"/>
      <c r="G185" s="64"/>
    </row>
    <row r="186" spans="1:7" ht="31.5">
      <c r="A186" s="62" t="s">
        <v>144</v>
      </c>
      <c r="B186" s="66" t="s">
        <v>145</v>
      </c>
      <c r="C186" s="64"/>
      <c r="D186" s="64"/>
      <c r="E186" s="64">
        <f>E187</f>
        <v>0</v>
      </c>
      <c r="F186" s="64"/>
      <c r="G186" s="64"/>
    </row>
    <row r="187" spans="1:7" ht="47.25">
      <c r="A187" s="62" t="s">
        <v>146</v>
      </c>
      <c r="B187" s="66" t="s">
        <v>147</v>
      </c>
      <c r="C187" s="64"/>
      <c r="D187" s="64"/>
      <c r="E187" s="64">
        <v>0</v>
      </c>
      <c r="F187" s="64"/>
      <c r="G187" s="64"/>
    </row>
    <row r="188" spans="1:7" ht="31.5">
      <c r="A188" s="62" t="s">
        <v>148</v>
      </c>
      <c r="B188" s="66" t="s">
        <v>149</v>
      </c>
      <c r="C188" s="64"/>
      <c r="D188" s="64"/>
      <c r="E188" s="64">
        <f>E189</f>
        <v>0</v>
      </c>
      <c r="F188" s="64"/>
      <c r="G188" s="64"/>
    </row>
    <row r="189" spans="1:7" ht="47.25">
      <c r="A189" s="62" t="s">
        <v>150</v>
      </c>
      <c r="B189" s="66" t="s">
        <v>151</v>
      </c>
      <c r="C189" s="64"/>
      <c r="D189" s="64"/>
      <c r="E189" s="64">
        <v>0</v>
      </c>
      <c r="F189" s="64"/>
      <c r="G189" s="64"/>
    </row>
    <row r="190" spans="1:7" ht="31.5">
      <c r="A190" s="67" t="s">
        <v>152</v>
      </c>
      <c r="B190" s="68" t="s">
        <v>153</v>
      </c>
      <c r="C190" s="69">
        <f>C193</f>
        <v>0</v>
      </c>
      <c r="D190" s="69">
        <f>D193</f>
        <v>0</v>
      </c>
      <c r="E190" s="69">
        <f>E193</f>
        <v>0</v>
      </c>
      <c r="F190" s="64"/>
      <c r="G190" s="64"/>
    </row>
    <row r="191" spans="1:7" ht="63">
      <c r="A191" s="62" t="s">
        <v>154</v>
      </c>
      <c r="B191" s="66" t="s">
        <v>155</v>
      </c>
      <c r="C191" s="64"/>
      <c r="D191" s="64">
        <f>D192</f>
        <v>0</v>
      </c>
      <c r="E191" s="64"/>
      <c r="F191" s="70"/>
      <c r="G191" s="70"/>
    </row>
    <row r="192" spans="1:7" ht="63">
      <c r="A192" s="62" t="s">
        <v>154</v>
      </c>
      <c r="B192" s="66" t="s">
        <v>156</v>
      </c>
      <c r="C192" s="70"/>
      <c r="D192" s="70">
        <v>0</v>
      </c>
      <c r="E192" s="70"/>
      <c r="F192" s="70"/>
      <c r="G192" s="70"/>
    </row>
    <row r="193" spans="1:7" ht="31.5">
      <c r="A193" s="62" t="s">
        <v>157</v>
      </c>
      <c r="B193" s="66" t="s">
        <v>158</v>
      </c>
      <c r="C193" s="64">
        <f>C194</f>
        <v>0</v>
      </c>
      <c r="D193" s="64">
        <f>D194</f>
        <v>0</v>
      </c>
      <c r="E193" s="64">
        <f>E194</f>
        <v>0</v>
      </c>
      <c r="F193" s="64"/>
      <c r="G193" s="64"/>
    </row>
    <row r="194" spans="1:7" ht="47.25">
      <c r="A194" s="62" t="s">
        <v>159</v>
      </c>
      <c r="B194" s="66" t="s">
        <v>160</v>
      </c>
      <c r="C194" s="64">
        <v>0</v>
      </c>
      <c r="D194" s="64">
        <v>0</v>
      </c>
      <c r="E194" s="64"/>
      <c r="F194" s="64"/>
      <c r="G194" s="64"/>
    </row>
    <row r="195" spans="1:7" ht="31.5">
      <c r="A195" s="71" t="s">
        <v>161</v>
      </c>
      <c r="B195" s="66" t="s">
        <v>162</v>
      </c>
      <c r="C195" s="64">
        <f t="shared" ref="C195:E196" si="37">C196</f>
        <v>334397.8</v>
      </c>
      <c r="D195" s="64">
        <f t="shared" si="37"/>
        <v>43488.4</v>
      </c>
      <c r="E195" s="64">
        <f t="shared" si="37"/>
        <v>43488.4</v>
      </c>
      <c r="F195" s="64"/>
      <c r="G195" s="64"/>
    </row>
    <row r="196" spans="1:7" ht="15.75">
      <c r="A196" s="71" t="s">
        <v>163</v>
      </c>
      <c r="B196" s="66" t="s">
        <v>164</v>
      </c>
      <c r="C196" s="64">
        <f t="shared" si="37"/>
        <v>334397.8</v>
      </c>
      <c r="D196" s="64">
        <f>D197</f>
        <v>43488.4</v>
      </c>
      <c r="E196" s="64">
        <v>43488.4</v>
      </c>
      <c r="F196" s="64"/>
      <c r="G196" s="64"/>
    </row>
    <row r="197" spans="1:7" ht="31.5">
      <c r="A197" s="71" t="s">
        <v>165</v>
      </c>
      <c r="B197" s="66" t="s">
        <v>166</v>
      </c>
      <c r="C197" s="64">
        <v>334397.8</v>
      </c>
      <c r="D197" s="64">
        <v>43488.4</v>
      </c>
      <c r="E197" s="64">
        <v>12953.6</v>
      </c>
      <c r="F197" s="64"/>
      <c r="G197" s="64"/>
    </row>
    <row r="198" spans="1:7" ht="31.5">
      <c r="A198" s="62" t="s">
        <v>167</v>
      </c>
      <c r="B198" s="66" t="s">
        <v>168</v>
      </c>
      <c r="C198" s="64">
        <f t="shared" ref="C198:E199" si="38">C199</f>
        <v>-333250.09999999998</v>
      </c>
      <c r="D198" s="64">
        <f>D199</f>
        <v>-50078.400000000001</v>
      </c>
      <c r="E198" s="64">
        <f>E199</f>
        <v>-48393.8</v>
      </c>
      <c r="F198" s="64"/>
      <c r="G198" s="64"/>
    </row>
    <row r="199" spans="1:7" ht="94.5">
      <c r="A199" s="71" t="s">
        <v>169</v>
      </c>
      <c r="B199" s="66" t="s">
        <v>170</v>
      </c>
      <c r="C199" s="64">
        <f t="shared" si="38"/>
        <v>-333250.09999999998</v>
      </c>
      <c r="D199" s="64">
        <f t="shared" si="38"/>
        <v>-50078.400000000001</v>
      </c>
      <c r="E199" s="64">
        <f t="shared" si="38"/>
        <v>-48393.8</v>
      </c>
      <c r="F199" s="64"/>
      <c r="G199" s="64"/>
    </row>
    <row r="200" spans="1:7" ht="31.5">
      <c r="A200" s="71" t="s">
        <v>171</v>
      </c>
      <c r="B200" s="66" t="s">
        <v>172</v>
      </c>
      <c r="C200" s="64">
        <v>-333250.09999999998</v>
      </c>
      <c r="D200" s="64">
        <v>-50078.400000000001</v>
      </c>
      <c r="E200" s="64">
        <v>-48393.8</v>
      </c>
      <c r="F200" s="64"/>
      <c r="G200" s="64"/>
    </row>
    <row r="201" spans="1:7" ht="15.75">
      <c r="A201" s="58" t="s">
        <v>173</v>
      </c>
      <c r="B201" s="59" t="s">
        <v>174</v>
      </c>
      <c r="C201" s="61">
        <v>1147.7</v>
      </c>
      <c r="D201" s="61">
        <v>-6590</v>
      </c>
      <c r="E201" s="61">
        <v>-4905439.0999999996</v>
      </c>
      <c r="F201" s="64"/>
      <c r="G201" s="64"/>
    </row>
    <row r="202" spans="1:7" ht="15.75">
      <c r="A202" s="72"/>
      <c r="B202" s="72"/>
      <c r="C202" s="73"/>
      <c r="D202" s="73"/>
      <c r="E202" s="73"/>
      <c r="F202" s="74"/>
      <c r="G202" s="74"/>
    </row>
    <row r="203" spans="1:7" ht="15.75">
      <c r="A203" s="72"/>
      <c r="B203" s="72"/>
      <c r="C203" s="73"/>
      <c r="D203" s="73"/>
      <c r="E203" s="73"/>
      <c r="F203" s="74"/>
      <c r="G203" s="74"/>
    </row>
    <row r="204" spans="1:7" ht="15.75">
      <c r="A204" s="72"/>
      <c r="B204" s="72"/>
      <c r="C204" s="73"/>
      <c r="D204" s="73"/>
      <c r="E204" s="73"/>
      <c r="F204" s="74"/>
      <c r="G204" s="74"/>
    </row>
    <row r="205" spans="1:7" ht="15.75">
      <c r="A205" s="123" t="s">
        <v>175</v>
      </c>
      <c r="B205" s="123"/>
      <c r="C205" s="124" t="s">
        <v>176</v>
      </c>
      <c r="D205" s="124"/>
      <c r="E205" s="75" t="s">
        <v>177</v>
      </c>
      <c r="F205" s="76"/>
      <c r="G205" s="74"/>
    </row>
  </sheetData>
  <sheetProtection selectLockedCells="1" selectUnlockedCells="1"/>
  <mergeCells count="7">
    <mergeCell ref="A205:B205"/>
    <mergeCell ref="C205:D205"/>
    <mergeCell ref="A1:E1"/>
    <mergeCell ref="A2:E2"/>
    <mergeCell ref="E4:G4"/>
    <mergeCell ref="A139:G139"/>
    <mergeCell ref="A182:G182"/>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2024-03-12T11:13:37Z</dcterms:modified>
</cp:coreProperties>
</file>