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E133" i="1"/>
  <c r="D133"/>
  <c r="C133"/>
  <c r="G136"/>
  <c r="F136"/>
  <c r="G66"/>
  <c r="G67"/>
  <c r="E74"/>
  <c r="E73" s="1"/>
  <c r="F117"/>
  <c r="G117"/>
  <c r="F116"/>
  <c r="G116"/>
  <c r="C74"/>
  <c r="C73" s="1"/>
  <c r="D74"/>
  <c r="D73" s="1"/>
  <c r="D123"/>
  <c r="C118"/>
  <c r="G81"/>
  <c r="F81"/>
  <c r="C61"/>
  <c r="F63"/>
  <c r="F62"/>
  <c r="E38"/>
  <c r="D38"/>
  <c r="C38"/>
  <c r="E26"/>
  <c r="D147"/>
  <c r="G12"/>
  <c r="F12"/>
  <c r="G132"/>
  <c r="F132"/>
  <c r="F109"/>
  <c r="F90"/>
  <c r="C20"/>
  <c r="F21"/>
  <c r="C179"/>
  <c r="G140"/>
  <c r="F140"/>
  <c r="G160"/>
  <c r="F160"/>
  <c r="E197"/>
  <c r="G109"/>
  <c r="C28"/>
  <c r="G90"/>
  <c r="F82"/>
  <c r="E15"/>
  <c r="E24"/>
  <c r="E159"/>
  <c r="D159"/>
  <c r="C159"/>
  <c r="E65"/>
  <c r="F69"/>
  <c r="D65"/>
  <c r="G69"/>
  <c r="E139"/>
  <c r="D129"/>
  <c r="C65"/>
  <c r="D26"/>
  <c r="D139"/>
  <c r="C139"/>
  <c r="G65" l="1"/>
  <c r="G159"/>
  <c r="F159"/>
  <c r="D10"/>
  <c r="E10"/>
  <c r="G110"/>
  <c r="F110"/>
  <c r="G107" l="1"/>
  <c r="E196"/>
  <c r="E200"/>
  <c r="E199" s="1"/>
  <c r="E155"/>
  <c r="E149"/>
  <c r="E147"/>
  <c r="E161"/>
  <c r="E20"/>
  <c r="G158"/>
  <c r="F158"/>
  <c r="G157"/>
  <c r="F157"/>
  <c r="G156"/>
  <c r="F156"/>
  <c r="F126"/>
  <c r="G17"/>
  <c r="G33"/>
  <c r="D24"/>
  <c r="D15"/>
  <c r="D118"/>
  <c r="G59"/>
  <c r="G60"/>
  <c r="F59"/>
  <c r="F60"/>
  <c r="E58"/>
  <c r="D58"/>
  <c r="E28"/>
  <c r="F115"/>
  <c r="G115"/>
  <c r="G76"/>
  <c r="F76"/>
  <c r="G14"/>
  <c r="G13"/>
  <c r="F13"/>
  <c r="G85"/>
  <c r="F85"/>
  <c r="D55"/>
  <c r="F114"/>
  <c r="G114"/>
  <c r="G113"/>
  <c r="F113"/>
  <c r="G112"/>
  <c r="F112"/>
  <c r="E125"/>
  <c r="E30"/>
  <c r="G27"/>
  <c r="F27"/>
  <c r="G50"/>
  <c r="G51"/>
  <c r="F50"/>
  <c r="F51"/>
  <c r="D30"/>
  <c r="G58" l="1"/>
  <c r="C58"/>
  <c r="F58" s="1"/>
  <c r="E49"/>
  <c r="D49"/>
  <c r="C49"/>
  <c r="C52"/>
  <c r="D52"/>
  <c r="E52"/>
  <c r="F49" l="1"/>
  <c r="G49"/>
  <c r="G52"/>
  <c r="F52"/>
  <c r="C30" l="1"/>
  <c r="F33"/>
  <c r="C10" l="1"/>
  <c r="F11"/>
  <c r="D197"/>
  <c r="D125"/>
  <c r="C15"/>
  <c r="F14"/>
  <c r="C125"/>
  <c r="D151"/>
  <c r="C129" l="1"/>
  <c r="G126" l="1"/>
  <c r="G128"/>
  <c r="F128"/>
  <c r="D155"/>
  <c r="C155"/>
  <c r="E118"/>
  <c r="E75" s="1"/>
  <c r="G31"/>
  <c r="F31"/>
  <c r="G75" l="1"/>
  <c r="F75"/>
  <c r="F125"/>
  <c r="G125"/>
  <c r="D121"/>
  <c r="E121"/>
  <c r="G135"/>
  <c r="F135"/>
  <c r="F54"/>
  <c r="G54"/>
  <c r="F53"/>
  <c r="G53"/>
  <c r="D175"/>
  <c r="D179"/>
  <c r="G84"/>
  <c r="F70"/>
  <c r="G70"/>
  <c r="F84"/>
  <c r="C55"/>
  <c r="F17"/>
  <c r="G56"/>
  <c r="G57"/>
  <c r="F56"/>
  <c r="F57"/>
  <c r="C177"/>
  <c r="G131"/>
  <c r="F131"/>
  <c r="G130"/>
  <c r="F130"/>
  <c r="E129"/>
  <c r="G124"/>
  <c r="E123"/>
  <c r="C123"/>
  <c r="F124"/>
  <c r="C121"/>
  <c r="F122"/>
  <c r="G122"/>
  <c r="E55"/>
  <c r="C24"/>
  <c r="G34"/>
  <c r="G32"/>
  <c r="C64"/>
  <c r="C26"/>
  <c r="D28"/>
  <c r="C48" l="1"/>
  <c r="D71"/>
  <c r="C71"/>
  <c r="E71"/>
  <c r="E37" s="1"/>
  <c r="E36" s="1"/>
  <c r="F26"/>
  <c r="G26"/>
  <c r="F133"/>
  <c r="G73"/>
  <c r="G133"/>
  <c r="G55"/>
  <c r="G118"/>
  <c r="F73"/>
  <c r="F118"/>
  <c r="F24"/>
  <c r="G24"/>
  <c r="G28"/>
  <c r="G29"/>
  <c r="G23"/>
  <c r="F23"/>
  <c r="G22"/>
  <c r="E194"/>
  <c r="G11"/>
  <c r="G105"/>
  <c r="D200"/>
  <c r="D199" s="1"/>
  <c r="E64"/>
  <c r="E48" s="1"/>
  <c r="F107"/>
  <c r="D177"/>
  <c r="C200"/>
  <c r="C199" s="1"/>
  <c r="G123"/>
  <c r="F55"/>
  <c r="F105"/>
  <c r="G108"/>
  <c r="F108"/>
  <c r="D64"/>
  <c r="F91"/>
  <c r="G91"/>
  <c r="F87"/>
  <c r="G87"/>
  <c r="G77"/>
  <c r="F77"/>
  <c r="F129"/>
  <c r="G129"/>
  <c r="G120"/>
  <c r="F104"/>
  <c r="G104"/>
  <c r="G94"/>
  <c r="F68"/>
  <c r="G68"/>
  <c r="F66"/>
  <c r="F67"/>
  <c r="D20"/>
  <c r="D19" s="1"/>
  <c r="C19"/>
  <c r="D48" l="1"/>
  <c r="D37" s="1"/>
  <c r="D36" s="1"/>
  <c r="G64"/>
  <c r="C37"/>
  <c r="C36" s="1"/>
  <c r="F64"/>
  <c r="F65"/>
  <c r="E19"/>
  <c r="G142"/>
  <c r="F142"/>
  <c r="F95"/>
  <c r="G95"/>
  <c r="G48" l="1"/>
  <c r="G121"/>
  <c r="F47"/>
  <c r="F83"/>
  <c r="G83"/>
  <c r="F123"/>
  <c r="F120"/>
  <c r="G82"/>
  <c r="C149"/>
  <c r="C147"/>
  <c r="D194"/>
  <c r="D191" s="1"/>
  <c r="D192"/>
  <c r="C151"/>
  <c r="C175"/>
  <c r="D169"/>
  <c r="C169"/>
  <c r="C167"/>
  <c r="D161"/>
  <c r="C161"/>
  <c r="G144"/>
  <c r="F144"/>
  <c r="G30"/>
  <c r="G147"/>
  <c r="G40"/>
  <c r="G42"/>
  <c r="G43"/>
  <c r="G44"/>
  <c r="G46"/>
  <c r="G47"/>
  <c r="F40"/>
  <c r="F42"/>
  <c r="F43"/>
  <c r="F44"/>
  <c r="F46"/>
  <c r="C7"/>
  <c r="C6" s="1"/>
  <c r="C137" s="1"/>
  <c r="D7"/>
  <c r="D6" s="1"/>
  <c r="E7"/>
  <c r="F8"/>
  <c r="G8"/>
  <c r="F9"/>
  <c r="G9"/>
  <c r="G10"/>
  <c r="G15"/>
  <c r="F16"/>
  <c r="G16"/>
  <c r="F18"/>
  <c r="G18"/>
  <c r="G20"/>
  <c r="G21"/>
  <c r="F22"/>
  <c r="F25"/>
  <c r="G25"/>
  <c r="F28"/>
  <c r="F29"/>
  <c r="F32"/>
  <c r="F34"/>
  <c r="F39"/>
  <c r="G39"/>
  <c r="C45"/>
  <c r="C41" s="1"/>
  <c r="D45"/>
  <c r="D41" s="1"/>
  <c r="E45"/>
  <c r="E41" s="1"/>
  <c r="F48"/>
  <c r="F72"/>
  <c r="G72"/>
  <c r="G74"/>
  <c r="F78"/>
  <c r="G78"/>
  <c r="F79"/>
  <c r="G79"/>
  <c r="F80"/>
  <c r="G80"/>
  <c r="F86"/>
  <c r="G86"/>
  <c r="F88"/>
  <c r="G88"/>
  <c r="F89"/>
  <c r="G89"/>
  <c r="F92"/>
  <c r="G92"/>
  <c r="F93"/>
  <c r="G93"/>
  <c r="F94"/>
  <c r="F96"/>
  <c r="G96"/>
  <c r="F97"/>
  <c r="G97"/>
  <c r="F98"/>
  <c r="G98"/>
  <c r="F99"/>
  <c r="G99"/>
  <c r="F100"/>
  <c r="G100"/>
  <c r="F101"/>
  <c r="G101"/>
  <c r="F102"/>
  <c r="G102"/>
  <c r="F103"/>
  <c r="G103"/>
  <c r="F106"/>
  <c r="G106"/>
  <c r="F111"/>
  <c r="G111"/>
  <c r="F119"/>
  <c r="G119"/>
  <c r="F121"/>
  <c r="F141"/>
  <c r="G141"/>
  <c r="F143"/>
  <c r="G143"/>
  <c r="F145"/>
  <c r="G145"/>
  <c r="F146"/>
  <c r="G146"/>
  <c r="F148"/>
  <c r="G148"/>
  <c r="D149"/>
  <c r="F150"/>
  <c r="G150"/>
  <c r="E151"/>
  <c r="F152"/>
  <c r="G152"/>
  <c r="F153"/>
  <c r="G153"/>
  <c r="F154"/>
  <c r="G154"/>
  <c r="F155"/>
  <c r="F162"/>
  <c r="G162"/>
  <c r="F163"/>
  <c r="G163"/>
  <c r="F164"/>
  <c r="G164"/>
  <c r="F165"/>
  <c r="G165"/>
  <c r="F166"/>
  <c r="G166"/>
  <c r="D167"/>
  <c r="E167"/>
  <c r="F168"/>
  <c r="G168"/>
  <c r="E169"/>
  <c r="F170"/>
  <c r="G170"/>
  <c r="F171"/>
  <c r="G171"/>
  <c r="F172"/>
  <c r="G172"/>
  <c r="F173"/>
  <c r="G173"/>
  <c r="F174"/>
  <c r="G174"/>
  <c r="E175"/>
  <c r="F176"/>
  <c r="G176"/>
  <c r="E177"/>
  <c r="F178"/>
  <c r="E179"/>
  <c r="G179" s="1"/>
  <c r="F180"/>
  <c r="G180"/>
  <c r="F181"/>
  <c r="G181"/>
  <c r="E187"/>
  <c r="E189"/>
  <c r="C194"/>
  <c r="C191" s="1"/>
  <c r="C186" s="1"/>
  <c r="E191"/>
  <c r="E186" s="1"/>
  <c r="C197"/>
  <c r="C196" s="1"/>
  <c r="D196"/>
  <c r="F20"/>
  <c r="F74"/>
  <c r="E182" l="1"/>
  <c r="D182"/>
  <c r="D137"/>
  <c r="C182"/>
  <c r="E6"/>
  <c r="E137" s="1"/>
  <c r="D186"/>
  <c r="D185" s="1"/>
  <c r="F169"/>
  <c r="F175"/>
  <c r="F149"/>
  <c r="F30"/>
  <c r="F15"/>
  <c r="F7"/>
  <c r="F167"/>
  <c r="G7"/>
  <c r="F179"/>
  <c r="E185"/>
  <c r="G149"/>
  <c r="G169"/>
  <c r="G151"/>
  <c r="F38"/>
  <c r="F19"/>
  <c r="F10"/>
  <c r="F147"/>
  <c r="F41"/>
  <c r="G41"/>
  <c r="G19"/>
  <c r="G155"/>
  <c r="G45"/>
  <c r="G38"/>
  <c r="F45"/>
  <c r="F177"/>
  <c r="G161"/>
  <c r="F161"/>
  <c r="G175"/>
  <c r="F151"/>
  <c r="F139"/>
  <c r="C185"/>
  <c r="G167"/>
  <c r="G71"/>
  <c r="G139"/>
  <c r="F71"/>
  <c r="G6" l="1"/>
  <c r="E184"/>
  <c r="F6"/>
  <c r="G182"/>
  <c r="F182"/>
  <c r="G37"/>
  <c r="G36"/>
  <c r="F37"/>
  <c r="G137" l="1"/>
  <c r="D184"/>
  <c r="F36"/>
  <c r="C184" l="1"/>
  <c r="F137"/>
</calcChain>
</file>

<file path=xl/sharedStrings.xml><?xml version="1.0" encoding="utf-8"?>
<sst xmlns="http://schemas.openxmlformats.org/spreadsheetml/2006/main" count="403" uniqueCount="394">
  <si>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</si>
  <si>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</si>
  <si>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</si>
  <si>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</si>
  <si>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</si>
  <si>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</si>
  <si>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</si>
  <si>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</si>
  <si>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</si>
  <si>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</si>
  <si>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</si>
  <si>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</si>
  <si>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</si>
  <si>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</si>
  <si>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</si>
  <si>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</si>
  <si>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</si>
  <si>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</si>
  <si>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</si>
  <si>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</si>
  <si>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</si>
  <si>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</si>
  <si>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</si>
  <si>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</si>
  <si>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</si>
  <si>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</si>
  <si>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</si>
  <si>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</si>
  <si>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</si>
  <si>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</si>
  <si>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</si>
  <si>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</si>
  <si>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</si>
  <si>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</si>
  <si>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</si>
  <si>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</si>
  <si>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</si>
  <si>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</si>
  <si>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</si>
  <si>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</si>
  <si>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</si>
  <si>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</si>
  <si>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</si>
  <si>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</si>
  <si>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</si>
  <si>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</si>
  <si>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</si>
  <si>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</si>
  <si>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</si>
  <si>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</si>
  <si>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</si>
  <si>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</si>
  <si>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</si>
  <si>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</si>
  <si>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</si>
  <si>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</si>
  <si>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</si>
  <si>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</si>
  <si>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</si>
  <si>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</si>
  <si>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</si>
  <si>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</si>
  <si>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</si>
  <si>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</si>
  <si>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</si>
  <si>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</si>
  <si>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</si>
  <si>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</si>
  <si>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</si>
  <si>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</si>
  <si>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</si>
  <si>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</si>
  <si>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</si>
  <si>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</si>
  <si>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</si>
  <si>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</si>
  <si>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</si>
  <si>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</si>
  <si>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</si>
  <si>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</si>
  <si>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</si>
  <si>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</si>
  <si>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</si>
  <si>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</si>
  <si>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</si>
  <si>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</si>
  <si>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</si>
  <si>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</si>
  <si>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</si>
  <si>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</si>
  <si>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</si>
  <si>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</si>
  <si>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</si>
  <si>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</si>
  <si>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</si>
  <si>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</si>
  <si>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</si>
  <si>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</si>
  <si>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</si>
  <si>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</si>
  <si>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</si>
  <si>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</si>
  <si>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</si>
  <si>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</si>
  <si>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</si>
  <si>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</si>
  <si>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</si>
  <si>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</si>
  <si>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</si>
  <si>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</si>
  <si>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</si>
  <si>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</si>
  <si>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</si>
  <si>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</si>
  <si>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</si>
  <si>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</si>
  <si>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</si>
  <si>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</si>
  <si>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</si>
  <si>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</si>
  <si>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</si>
  <si>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</si>
  <si>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</si>
  <si>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</si>
  <si>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</si>
  <si>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</si>
  <si>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</si>
  <si>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</si>
  <si>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</si>
  <si>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</si>
  <si>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</si>
  <si>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</si>
  <si>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</si>
  <si>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</si>
  <si>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</si>
  <si>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</si>
  <si>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</si>
  <si>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</si>
  <si>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</si>
  <si>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</si>
  <si>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</si>
  <si>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</si>
  <si>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</si>
  <si>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</si>
  <si>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</si>
  <si>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</si>
  <si>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</si>
  <si>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</si>
  <si>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</si>
  <si>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</si>
  <si>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</si>
  <si>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</si>
  <si>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</si>
  <si>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</si>
  <si>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</si>
  <si>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</si>
  <si>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</si>
  <si>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</si>
  <si>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</si>
  <si>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</si>
  <si>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</si>
  <si>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</si>
  <si>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</si>
  <si>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</si>
  <si>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</si>
  <si>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</si>
  <si>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</si>
  <si>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</si>
  <si>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</si>
  <si>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</si>
  <si>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</si>
  <si>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</si>
  <si>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</si>
  <si>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</si>
  <si>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</si>
  <si>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</si>
  <si>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</si>
  <si>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</si>
  <si>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</si>
  <si>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</si>
  <si>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</si>
  <si>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</si>
  <si>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</si>
  <si>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</si>
  <si>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</si>
  <si>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</si>
  <si>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</si>
  <si>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</si>
  <si>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</si>
  <si>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</si>
  <si>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</si>
  <si>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</si>
  <si>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</si>
  <si>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</si>
  <si>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</si>
  <si>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</si>
  <si>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</si>
  <si>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</si>
  <si>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</si>
  <si>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</si>
  <si>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</si>
  <si>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</si>
  <si>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</si>
  <si>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</si>
  <si>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</si>
  <si>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</si>
  <si>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</si>
  <si>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</si>
  <si>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</si>
  <si>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</si>
  <si>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</si>
  <si>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</si>
  <si>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</si>
  <si>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</si>
  <si>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</si>
  <si>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</si>
  <si>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</si>
  <si>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</si>
  <si>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</si>
  <si>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</si>
  <si>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</si>
  <si>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</si>
  <si>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</si>
  <si>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</si>
  <si>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</si>
  <si>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</si>
  <si>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</si>
  <si>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</si>
  <si>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</si>
  <si>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</si>
  <si>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</si>
  <si>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</si>
  <si>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</si>
  <si>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</si>
  <si>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</si>
  <si>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</si>
  <si>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</si>
  <si>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</si>
  <si>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</si>
  <si>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</si>
  <si>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</si>
  <si>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</si>
  <si>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</si>
  <si>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</si>
  <si>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</si>
  <si>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</si>
  <si>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</si>
  <si>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</si>
  <si>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</si>
  <si>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</si>
  <si>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</si>
  <si>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</si>
  <si>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</si>
  <si>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</si>
  <si>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</si>
  <si>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</si>
  <si>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</si>
  <si>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</si>
  <si>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</si>
  <si>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</si>
  <si>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</si>
  <si>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</si>
  <si>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</si>
  <si>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</si>
  <si>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</si>
  <si>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</si>
  <si>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</si>
  <si>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</si>
  <si>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</si>
  <si>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</si>
  <si>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</si>
  <si>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</si>
  <si>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</si>
  <si>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</si>
  <si>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</si>
  <si>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</si>
  <si>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</si>
  <si>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</si>
  <si>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</si>
  <si>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</si>
  <si>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</si>
  <si>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</si>
  <si>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</si>
  <si>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</si>
  <si>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</si>
  <si>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</si>
  <si>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</si>
  <si>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</si>
  <si>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</si>
  <si>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</si>
  <si>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</si>
  <si>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</si>
  <si>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</si>
  <si>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</si>
  <si>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</si>
  <si>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</si>
  <si>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</si>
  <si>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</si>
  <si>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</si>
  <si>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</si>
  <si>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</si>
  <si>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</si>
  <si>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</si>
  <si>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</si>
  <si>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</si>
  <si>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</si>
  <si>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</si>
  <si>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</si>
  <si>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</si>
  <si>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</si>
  <si>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</si>
  <si>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</si>
  <si>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</si>
  <si>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</si>
  <si>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</si>
  <si>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</si>
  <si>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</si>
  <si>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</si>
  <si>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</si>
  <si>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</si>
  <si>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</si>
  <si>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</si>
  <si>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</si>
  <si>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</si>
  <si>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</si>
  <si>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</si>
  <si>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</si>
  <si>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</si>
  <si>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</si>
  <si>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</si>
  <si>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</si>
  <si>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</si>
  <si>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</si>
  <si>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</si>
  <si>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</si>
  <si>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</si>
  <si>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</si>
  <si>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</si>
  <si>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</si>
  <si>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</si>
  <si>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</si>
  <si>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</si>
  <si>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</si>
  <si>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</si>
  <si>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</si>
  <si>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</si>
  <si>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</si>
  <si>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</si>
  <si>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</si>
  <si>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</si>
  <si>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</si>
  <si>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</si>
  <si>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</si>
  <si>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</si>
  <si>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</si>
  <si>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</si>
  <si>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</si>
  <si>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</si>
  <si>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</si>
  <si>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</si>
  <si>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</si>
  <si>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</si>
  <si>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</si>
  <si>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</si>
  <si>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</si>
  <si>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</si>
  <si>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</si>
  <si>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</si>
  <si>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</si>
  <si>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</si>
  <si>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</si>
  <si>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</si>
  <si>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</si>
  <si>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</si>
  <si>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</si>
  <si>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</si>
  <si>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</si>
  <si>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</si>
  <si>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</si>
  <si>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</si>
  <si>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</si>
  <si>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</si>
  <si>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</si>
  <si>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</si>
  <si>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</si>
  <si>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</si>
  <si>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</si>
  <si>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об исполнении  бюджета  Малосердобинского  района  на  01.03.2025 г.</t>
  </si>
  <si>
    <t xml:space="preserve"> план    на 01.03.2025 года</t>
  </si>
  <si>
    <t>% исполнения к плану январь-февраль 2025года</t>
  </si>
  <si>
    <t>Уточненный план                                   на                              01.03.2025 год</t>
  </si>
  <si>
    <t>Исполнено на     01.03.2025 г</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</si>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</sst>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4">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1">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7"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20" xfId="0" applyNumberFormat="1" applyFont="1" applyFill="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6"/>
  <sheetViews>
    <sheetView tabSelected="1" view="pageBreakPreview" zoomScaleNormal="90" zoomScaleSheetLayoutView="100" workbookViewId="0">
      <selection activeCell="C50" sqref="C50"/>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7" t="s">
        <v>0</v>
      </c>
      <c r="B1" s="127"/>
      <c r="C1" s="127"/>
      <c r="D1" s="127"/>
      <c r="E1" s="127"/>
      <c r="F1" s="7"/>
      <c r="G1" s="8"/>
    </row>
    <row r="2" spans="1:7" ht="21">
      <c r="A2" s="127" t="s">
        <v>387</v>
      </c>
      <c r="B2" s="127"/>
      <c r="C2" s="127"/>
      <c r="D2" s="127"/>
      <c r="E2" s="127"/>
      <c r="F2" s="6"/>
      <c r="G2" s="8"/>
    </row>
    <row r="3" spans="1:7">
      <c r="A3" s="9"/>
      <c r="B3" s="10"/>
      <c r="C3" s="11"/>
      <c r="D3" s="11"/>
      <c r="E3" s="12"/>
      <c r="F3" s="12"/>
      <c r="G3" s="8"/>
    </row>
    <row r="4" spans="1:7" ht="13.5" thickBot="1">
      <c r="A4" s="10"/>
      <c r="B4" s="10"/>
      <c r="C4" s="11"/>
      <c r="D4" s="11"/>
      <c r="E4" s="128" t="s">
        <v>1</v>
      </c>
      <c r="F4" s="128"/>
      <c r="G4" s="128"/>
    </row>
    <row r="5" spans="1:7" ht="78.75" customHeight="1" thickBot="1">
      <c r="A5" s="13" t="s">
        <v>2</v>
      </c>
      <c r="B5" s="14" t="s">
        <v>3</v>
      </c>
      <c r="C5" s="15" t="s">
        <v>390</v>
      </c>
      <c r="D5" s="15" t="s">
        <v>388</v>
      </c>
      <c r="E5" s="15" t="s">
        <v>391</v>
      </c>
      <c r="F5" s="14" t="s">
        <v>4</v>
      </c>
      <c r="G5" s="16" t="s">
        <v>389</v>
      </c>
    </row>
    <row r="6" spans="1:7" s="21" customFormat="1" ht="16.5" customHeight="1" thickBot="1">
      <c r="A6" s="17" t="s">
        <v>5</v>
      </c>
      <c r="B6" s="18" t="s">
        <v>6</v>
      </c>
      <c r="C6" s="19">
        <f>SUM(C7,C9,C10,C15,C19,,C30,C34,C28,C26)</f>
        <v>28532.1</v>
      </c>
      <c r="D6" s="19">
        <f>SUM(D7,D9,D10,D15,D19,,D30,D34,D28,D26)</f>
        <v>3415.3999999999996</v>
      </c>
      <c r="E6" s="19">
        <f>SUM(E7,E9,E10,E15,E19,,E30,E34,E28,E26)</f>
        <v>3429.9</v>
      </c>
      <c r="F6" s="19">
        <f t="shared" ref="F6:F46" si="0">E6/C6*100</f>
        <v>12.021197177915402</v>
      </c>
      <c r="G6" s="20">
        <f>E6/D6*100</f>
        <v>100.42454763717281</v>
      </c>
    </row>
    <row r="7" spans="1:7" s="21" customFormat="1" ht="18" customHeight="1">
      <c r="A7" s="22" t="s">
        <v>7</v>
      </c>
      <c r="B7" s="23" t="s">
        <v>8</v>
      </c>
      <c r="C7" s="24">
        <f>SUM(C8:C8)</f>
        <v>17943.400000000001</v>
      </c>
      <c r="D7" s="24">
        <f>SUM(D8:D8)</f>
        <v>2129.1</v>
      </c>
      <c r="E7" s="24">
        <f>SUM(E8:E8)</f>
        <v>2129.9</v>
      </c>
      <c r="F7" s="24">
        <f t="shared" si="0"/>
        <v>11.870102656129831</v>
      </c>
      <c r="G7" s="25">
        <f t="shared" ref="G7:G14" si="1">E7/D7*100</f>
        <v>100.03757456202152</v>
      </c>
    </row>
    <row r="8" spans="1:7" ht="17.25" customHeight="1">
      <c r="A8" s="26" t="s">
        <v>9</v>
      </c>
      <c r="B8" s="27" t="s">
        <v>10</v>
      </c>
      <c r="C8" s="28">
        <v>17943.400000000001</v>
      </c>
      <c r="D8" s="28">
        <v>2129.1</v>
      </c>
      <c r="E8" s="28">
        <v>2129.9</v>
      </c>
      <c r="F8" s="28">
        <f t="shared" si="0"/>
        <v>11.870102656129831</v>
      </c>
      <c r="G8" s="29">
        <f t="shared" si="1"/>
        <v>100.03757456202152</v>
      </c>
    </row>
    <row r="9" spans="1:7" ht="35.25" customHeight="1">
      <c r="A9" s="30" t="s">
        <v>11</v>
      </c>
      <c r="B9" s="31" t="s">
        <v>12</v>
      </c>
      <c r="C9" s="32">
        <v>2111.3000000000002</v>
      </c>
      <c r="D9" s="32">
        <v>218.3</v>
      </c>
      <c r="E9" s="32">
        <v>218.5</v>
      </c>
      <c r="F9" s="32">
        <f t="shared" si="0"/>
        <v>10.349074030218349</v>
      </c>
      <c r="G9" s="25">
        <f t="shared" si="1"/>
        <v>100.09161704076959</v>
      </c>
    </row>
    <row r="10" spans="1:7" s="21" customFormat="1" ht="17.25" customHeight="1">
      <c r="A10" s="30" t="s">
        <v>13</v>
      </c>
      <c r="B10" s="31" t="s">
        <v>14</v>
      </c>
      <c r="C10" s="32">
        <f>C11+C12+C13+C14</f>
        <v>3798</v>
      </c>
      <c r="D10" s="32">
        <f>D11+D12+D13+D14</f>
        <v>295.5</v>
      </c>
      <c r="E10" s="32">
        <f>E11+E12+E13+E14</f>
        <v>295.8</v>
      </c>
      <c r="F10" s="32">
        <f t="shared" si="0"/>
        <v>7.7883096366508697</v>
      </c>
      <c r="G10" s="25">
        <f t="shared" si="1"/>
        <v>100.1015228426396</v>
      </c>
    </row>
    <row r="11" spans="1:7" ht="33" customHeight="1">
      <c r="A11" s="26" t="s">
        <v>233</v>
      </c>
      <c r="B11" s="27" t="s">
        <v>239</v>
      </c>
      <c r="C11" s="28">
        <v>790</v>
      </c>
      <c r="D11" s="28">
        <v>31.8</v>
      </c>
      <c r="E11" s="28">
        <v>32</v>
      </c>
      <c r="F11" s="28">
        <f>E11/C11*100</f>
        <v>4.0506329113924053</v>
      </c>
      <c r="G11" s="29">
        <f t="shared" si="1"/>
        <v>100.62893081761007</v>
      </c>
    </row>
    <row r="12" spans="1:7" ht="33.75" customHeight="1">
      <c r="A12" s="26" t="s">
        <v>15</v>
      </c>
      <c r="B12" s="27" t="s">
        <v>16</v>
      </c>
      <c r="C12" s="28"/>
      <c r="D12" s="28"/>
      <c r="E12" s="28"/>
      <c r="F12" s="28" t="e">
        <f>E12/C12*100</f>
        <v>#DIV/0!</v>
      </c>
      <c r="G12" s="29" t="e">
        <f t="shared" si="1"/>
        <v>#DIV/0!</v>
      </c>
    </row>
    <row r="13" spans="1:7" ht="15.75">
      <c r="A13" s="26" t="s">
        <v>17</v>
      </c>
      <c r="B13" s="27" t="s">
        <v>18</v>
      </c>
      <c r="C13" s="28">
        <v>2341</v>
      </c>
      <c r="D13" s="28"/>
      <c r="E13" s="28"/>
      <c r="F13" s="28">
        <f>E13/C13*100</f>
        <v>0</v>
      </c>
      <c r="G13" s="29" t="e">
        <f t="shared" si="1"/>
        <v>#DIV/0!</v>
      </c>
    </row>
    <row r="14" spans="1:7" ht="31.5">
      <c r="A14" s="26" t="s">
        <v>314</v>
      </c>
      <c r="B14" s="27" t="s">
        <v>323</v>
      </c>
      <c r="C14" s="28">
        <v>667</v>
      </c>
      <c r="D14" s="28">
        <v>263.7</v>
      </c>
      <c r="E14" s="28">
        <v>263.8</v>
      </c>
      <c r="F14" s="28">
        <f t="shared" si="0"/>
        <v>39.550224887556226</v>
      </c>
      <c r="G14" s="29">
        <f t="shared" si="1"/>
        <v>100.03792188092531</v>
      </c>
    </row>
    <row r="15" spans="1:7" s="21" customFormat="1" ht="19.5" customHeight="1">
      <c r="A15" s="30" t="s">
        <v>19</v>
      </c>
      <c r="B15" s="31" t="s">
        <v>20</v>
      </c>
      <c r="C15" s="32">
        <f>(C16+C17+C18)</f>
        <v>822.5</v>
      </c>
      <c r="D15" s="32">
        <f>(D16+D17+D18)</f>
        <v>314.5</v>
      </c>
      <c r="E15" s="32">
        <f>(E16+E17+E18)</f>
        <v>322.39999999999998</v>
      </c>
      <c r="F15" s="32">
        <f t="shared" si="0"/>
        <v>39.19756838905775</v>
      </c>
      <c r="G15" s="25">
        <f t="shared" ref="G15:G34" si="2">E15/D15*100</f>
        <v>102.51192368839428</v>
      </c>
    </row>
    <row r="16" spans="1:7" s="21" customFormat="1" ht="48" customHeight="1">
      <c r="A16" s="26" t="s">
        <v>21</v>
      </c>
      <c r="B16" s="27" t="s">
        <v>22</v>
      </c>
      <c r="C16" s="28">
        <v>610</v>
      </c>
      <c r="D16" s="28">
        <v>301.60000000000002</v>
      </c>
      <c r="E16" s="28">
        <v>308.5</v>
      </c>
      <c r="F16" s="28">
        <f t="shared" si="0"/>
        <v>50.57377049180328</v>
      </c>
      <c r="G16" s="29">
        <f t="shared" si="2"/>
        <v>102.28779840848804</v>
      </c>
    </row>
    <row r="17" spans="1:7" s="21" customFormat="1" ht="66.75" customHeight="1">
      <c r="A17" s="26" t="s">
        <v>23</v>
      </c>
      <c r="B17" s="27" t="s">
        <v>24</v>
      </c>
      <c r="C17" s="28">
        <v>3</v>
      </c>
      <c r="D17" s="28"/>
      <c r="E17" s="28"/>
      <c r="F17" s="28">
        <f t="shared" si="0"/>
        <v>0</v>
      </c>
      <c r="G17" s="29" t="e">
        <f t="shared" si="2"/>
        <v>#DIV/0!</v>
      </c>
    </row>
    <row r="18" spans="1:7" s="21" customFormat="1" ht="48.75" customHeight="1">
      <c r="A18" s="26" t="s">
        <v>25</v>
      </c>
      <c r="B18" s="27" t="s">
        <v>26</v>
      </c>
      <c r="C18" s="28">
        <v>209.5</v>
      </c>
      <c r="D18" s="28">
        <v>12.9</v>
      </c>
      <c r="E18" s="28">
        <v>13.9</v>
      </c>
      <c r="F18" s="28">
        <f t="shared" si="0"/>
        <v>6.6348448687350832</v>
      </c>
      <c r="G18" s="29">
        <f t="shared" si="2"/>
        <v>107.75193798449611</v>
      </c>
    </row>
    <row r="19" spans="1:7" s="21" customFormat="1" ht="47.25">
      <c r="A19" s="30" t="s">
        <v>27</v>
      </c>
      <c r="B19" s="31" t="s">
        <v>28</v>
      </c>
      <c r="C19" s="32">
        <f>SUM(C20+C24)</f>
        <v>2619.6</v>
      </c>
      <c r="D19" s="32">
        <f>SUM(D20+D24)</f>
        <v>390.5</v>
      </c>
      <c r="E19" s="32">
        <f>SUM(E20+E24)</f>
        <v>391.40000000000003</v>
      </c>
      <c r="F19" s="32">
        <f t="shared" si="0"/>
        <v>14.941212398839522</v>
      </c>
      <c r="G19" s="25">
        <f t="shared" si="2"/>
        <v>100.23047375160053</v>
      </c>
    </row>
    <row r="20" spans="1:7" s="21" customFormat="1" ht="116.25" customHeight="1">
      <c r="A20" s="77" t="s">
        <v>242</v>
      </c>
      <c r="B20" s="31" t="s">
        <v>29</v>
      </c>
      <c r="C20" s="32">
        <f>SUM(C21:C23)</f>
        <v>2471.9</v>
      </c>
      <c r="D20" s="32">
        <f>SUM(D21:D23)</f>
        <v>381.2</v>
      </c>
      <c r="E20" s="32">
        <f>SUM(E21:E23)</f>
        <v>381.3</v>
      </c>
      <c r="F20" s="32">
        <f t="shared" si="0"/>
        <v>15.425381285650714</v>
      </c>
      <c r="G20" s="25">
        <f t="shared" si="2"/>
        <v>100.02623294858344</v>
      </c>
    </row>
    <row r="21" spans="1:7" ht="113.25" customHeight="1">
      <c r="A21" s="45" t="s">
        <v>245</v>
      </c>
      <c r="B21" s="27" t="s">
        <v>244</v>
      </c>
      <c r="C21" s="28">
        <v>2458.4</v>
      </c>
      <c r="D21" s="28">
        <v>379</v>
      </c>
      <c r="E21" s="28">
        <v>379.1</v>
      </c>
      <c r="F21" s="28">
        <f>E21/C21*100</f>
        <v>15.420598763423365</v>
      </c>
      <c r="G21" s="29">
        <f t="shared" si="2"/>
        <v>100.02638522427441</v>
      </c>
    </row>
    <row r="22" spans="1:7" ht="82.5" customHeight="1">
      <c r="A22" s="45" t="s">
        <v>246</v>
      </c>
      <c r="B22" s="27" t="s">
        <v>243</v>
      </c>
      <c r="C22" s="28">
        <v>13.5</v>
      </c>
      <c r="D22" s="28">
        <v>2.2000000000000002</v>
      </c>
      <c r="E22" s="28">
        <v>2.2000000000000002</v>
      </c>
      <c r="F22" s="28">
        <f t="shared" si="0"/>
        <v>16.296296296296298</v>
      </c>
      <c r="G22" s="29">
        <f t="shared" si="2"/>
        <v>100</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147.69999999999999</v>
      </c>
      <c r="D24" s="49">
        <f>D25</f>
        <v>9.3000000000000007</v>
      </c>
      <c r="E24" s="49">
        <f>E25</f>
        <v>10.1</v>
      </c>
      <c r="F24" s="49">
        <f t="shared" si="0"/>
        <v>6.8381855111712939</v>
      </c>
      <c r="G24" s="50">
        <f t="shared" si="2"/>
        <v>108.6021505376344</v>
      </c>
    </row>
    <row r="25" spans="1:7" ht="96.75" customHeight="1">
      <c r="A25" s="26" t="s">
        <v>247</v>
      </c>
      <c r="B25" s="27" t="s">
        <v>30</v>
      </c>
      <c r="C25" s="28">
        <v>147.69999999999999</v>
      </c>
      <c r="D25" s="28">
        <v>9.3000000000000007</v>
      </c>
      <c r="E25" s="28">
        <v>10.1</v>
      </c>
      <c r="F25" s="28">
        <f t="shared" si="0"/>
        <v>6.8381855111712939</v>
      </c>
      <c r="G25" s="29">
        <f t="shared" si="2"/>
        <v>108.6021505376344</v>
      </c>
    </row>
    <row r="26" spans="1:7" ht="31.5" customHeight="1">
      <c r="A26" s="30" t="s">
        <v>235</v>
      </c>
      <c r="B26" s="31" t="s">
        <v>236</v>
      </c>
      <c r="C26" s="32">
        <f>C27</f>
        <v>305</v>
      </c>
      <c r="D26" s="32">
        <f>D27</f>
        <v>0</v>
      </c>
      <c r="E26" s="32">
        <f>E27</f>
        <v>0.3</v>
      </c>
      <c r="F26" s="28">
        <f t="shared" si="0"/>
        <v>9.8360655737704916E-2</v>
      </c>
      <c r="G26" s="29" t="e">
        <f t="shared" si="2"/>
        <v>#DIV/0!</v>
      </c>
    </row>
    <row r="27" spans="1:7" ht="29.25" customHeight="1">
      <c r="A27" s="26" t="s">
        <v>237</v>
      </c>
      <c r="B27" s="27" t="s">
        <v>238</v>
      </c>
      <c r="C27" s="32">
        <v>305</v>
      </c>
      <c r="D27" s="32"/>
      <c r="E27" s="28">
        <v>0.3</v>
      </c>
      <c r="F27" s="28">
        <f t="shared" si="0"/>
        <v>9.8360655737704916E-2</v>
      </c>
      <c r="G27" s="29" t="e">
        <f t="shared" si="2"/>
        <v>#DIV/0!</v>
      </c>
    </row>
    <row r="28" spans="1:7" s="21" customFormat="1" ht="50.25" customHeight="1">
      <c r="A28" s="30" t="s">
        <v>31</v>
      </c>
      <c r="B28" s="31" t="s">
        <v>32</v>
      </c>
      <c r="C28" s="32">
        <f>SUM(C29)</f>
        <v>572.6</v>
      </c>
      <c r="D28" s="32">
        <f>SUM(D29)</f>
        <v>18.100000000000001</v>
      </c>
      <c r="E28" s="32">
        <f>SUM(E29)</f>
        <v>18.2</v>
      </c>
      <c r="F28" s="32">
        <f t="shared" si="0"/>
        <v>3.1784841075794623</v>
      </c>
      <c r="G28" s="29">
        <f t="shared" si="2"/>
        <v>100.55248618784529</v>
      </c>
    </row>
    <row r="29" spans="1:7" s="21" customFormat="1" ht="31.5">
      <c r="A29" s="26" t="s">
        <v>33</v>
      </c>
      <c r="B29" s="27" t="s">
        <v>34</v>
      </c>
      <c r="C29" s="28">
        <v>572.6</v>
      </c>
      <c r="D29" s="28">
        <v>18.100000000000001</v>
      </c>
      <c r="E29" s="28">
        <v>18.2</v>
      </c>
      <c r="F29" s="28">
        <f t="shared" si="0"/>
        <v>3.1784841075794623</v>
      </c>
      <c r="G29" s="29">
        <f t="shared" si="2"/>
        <v>100.55248618784529</v>
      </c>
    </row>
    <row r="30" spans="1:7" s="21" customFormat="1" ht="31.5">
      <c r="A30" s="30" t="s">
        <v>35</v>
      </c>
      <c r="B30" s="31" t="s">
        <v>36</v>
      </c>
      <c r="C30" s="32">
        <f>C31+C32+C33</f>
        <v>91</v>
      </c>
      <c r="D30" s="32">
        <f>D31+D32+D33</f>
        <v>9.1999999999999993</v>
      </c>
      <c r="E30" s="32">
        <f>E31+E32+E33</f>
        <v>9.1999999999999993</v>
      </c>
      <c r="F30" s="32">
        <f t="shared" si="0"/>
        <v>10.109890109890109</v>
      </c>
      <c r="G30" s="25">
        <f t="shared" si="2"/>
        <v>100</v>
      </c>
    </row>
    <row r="31" spans="1:7" s="21" customFormat="1" ht="88.5" customHeight="1">
      <c r="A31" s="26" t="s">
        <v>240</v>
      </c>
      <c r="B31" s="100" t="s">
        <v>178</v>
      </c>
      <c r="C31" s="28"/>
      <c r="D31" s="28"/>
      <c r="E31" s="28"/>
      <c r="F31" s="28" t="e">
        <f t="shared" si="0"/>
        <v>#DIV/0!</v>
      </c>
      <c r="G31" s="29" t="e">
        <f t="shared" si="2"/>
        <v>#DIV/0!</v>
      </c>
    </row>
    <row r="32" spans="1:7" s="21" customFormat="1" ht="52.5" customHeight="1">
      <c r="A32" s="26" t="s">
        <v>392</v>
      </c>
      <c r="B32" s="27" t="s">
        <v>37</v>
      </c>
      <c r="C32" s="28">
        <v>50</v>
      </c>
      <c r="D32" s="28">
        <v>9.1999999999999993</v>
      </c>
      <c r="E32" s="28">
        <v>9.1999999999999993</v>
      </c>
      <c r="F32" s="28">
        <f t="shared" si="0"/>
        <v>18.399999999999999</v>
      </c>
      <c r="G32" s="29">
        <f t="shared" si="2"/>
        <v>100</v>
      </c>
    </row>
    <row r="33" spans="1:7" s="21" customFormat="1" ht="79.5" customHeight="1">
      <c r="A33" s="26" t="s">
        <v>330</v>
      </c>
      <c r="B33" s="27" t="s">
        <v>331</v>
      </c>
      <c r="C33" s="28">
        <v>41</v>
      </c>
      <c r="D33" s="28"/>
      <c r="E33" s="28"/>
      <c r="F33" s="28">
        <f t="shared" si="0"/>
        <v>0</v>
      </c>
      <c r="G33" s="29" t="e">
        <f t="shared" si="2"/>
        <v>#DIV/0!</v>
      </c>
    </row>
    <row r="34" spans="1:7" s="21" customFormat="1" ht="16.5" customHeight="1">
      <c r="A34" s="30" t="s">
        <v>38</v>
      </c>
      <c r="B34" s="31" t="s">
        <v>39</v>
      </c>
      <c r="C34" s="32">
        <v>268.7</v>
      </c>
      <c r="D34" s="32">
        <v>40.200000000000003</v>
      </c>
      <c r="E34" s="32">
        <v>44.2</v>
      </c>
      <c r="F34" s="32">
        <f t="shared" si="0"/>
        <v>16.449572013397841</v>
      </c>
      <c r="G34" s="25">
        <f t="shared" si="2"/>
        <v>109.95024875621891</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341292.79999999999</v>
      </c>
      <c r="D36" s="19">
        <f>D37</f>
        <v>52346.7</v>
      </c>
      <c r="E36" s="19">
        <f>E37</f>
        <v>50468.2</v>
      </c>
      <c r="F36" s="19">
        <f t="shared" si="0"/>
        <v>14.787361467924315</v>
      </c>
      <c r="G36" s="20">
        <f t="shared" ref="G36:G46" si="3">E36/D36*100</f>
        <v>96.411426126193248</v>
      </c>
    </row>
    <row r="37" spans="1:7" s="21" customFormat="1" ht="54.75" customHeight="1">
      <c r="A37" s="38" t="s">
        <v>44</v>
      </c>
      <c r="B37" s="23" t="s">
        <v>45</v>
      </c>
      <c r="C37" s="24">
        <f>C38+C48+C71+C133</f>
        <v>341292.79999999999</v>
      </c>
      <c r="D37" s="24">
        <f>D38+D48+D71+D133</f>
        <v>52346.7</v>
      </c>
      <c r="E37" s="24">
        <f>E38+E48+E71+E133</f>
        <v>50468.2</v>
      </c>
      <c r="F37" s="24">
        <f t="shared" si="0"/>
        <v>14.787361467924315</v>
      </c>
      <c r="G37" s="25">
        <f t="shared" si="3"/>
        <v>96.411426126193248</v>
      </c>
    </row>
    <row r="38" spans="1:7" s="21" customFormat="1" ht="31.5">
      <c r="A38" s="30" t="s">
        <v>46</v>
      </c>
      <c r="B38" s="31" t="s">
        <v>187</v>
      </c>
      <c r="C38" s="32">
        <f>C39+C47</f>
        <v>124493.7</v>
      </c>
      <c r="D38" s="32">
        <f>D39+D47</f>
        <v>19899.699999999997</v>
      </c>
      <c r="E38" s="32">
        <f>E39+E47</f>
        <v>19899.3</v>
      </c>
      <c r="F38" s="32">
        <f t="shared" si="0"/>
        <v>15.98418233211801</v>
      </c>
      <c r="G38" s="25">
        <f t="shared" si="3"/>
        <v>99.997989919446027</v>
      </c>
    </row>
    <row r="39" spans="1:7" ht="31.5">
      <c r="A39" s="26" t="s">
        <v>47</v>
      </c>
      <c r="B39" s="27" t="s">
        <v>188</v>
      </c>
      <c r="C39" s="39">
        <v>117084.4</v>
      </c>
      <c r="D39" s="39">
        <v>18750.599999999999</v>
      </c>
      <c r="E39" s="39">
        <v>18750.599999999999</v>
      </c>
      <c r="F39" s="28">
        <f t="shared" si="0"/>
        <v>16.014601432812569</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7409.3</v>
      </c>
      <c r="D47" s="39">
        <v>1149.0999999999999</v>
      </c>
      <c r="E47" s="39">
        <v>1148.7</v>
      </c>
      <c r="F47" s="28">
        <f>E47/C47*100</f>
        <v>15.503488858596629</v>
      </c>
      <c r="G47" s="29">
        <f>E47/D47*100</f>
        <v>99.965190148812127</v>
      </c>
    </row>
    <row r="48" spans="1:7" ht="31.5">
      <c r="A48" s="30" t="s">
        <v>62</v>
      </c>
      <c r="B48" s="27" t="s">
        <v>190</v>
      </c>
      <c r="C48" s="40">
        <f>+C49+C55+C64+C52+C58+C61</f>
        <v>45362.5</v>
      </c>
      <c r="D48" s="40">
        <f>+D49+D55+D64+D52+D58</f>
        <v>3721.1</v>
      </c>
      <c r="E48" s="40">
        <f>+E49+E55+E64+E52+E58</f>
        <v>3575</v>
      </c>
      <c r="F48" s="28">
        <f t="shared" ref="F48:F70" si="4">E48/C48*100</f>
        <v>7.8809589418572603</v>
      </c>
      <c r="G48" s="29">
        <f>E48/D48*100</f>
        <v>96.073741635537885</v>
      </c>
    </row>
    <row r="49" spans="1:7" ht="87.75" customHeight="1">
      <c r="A49" s="96" t="s">
        <v>336</v>
      </c>
      <c r="B49" s="27" t="s">
        <v>332</v>
      </c>
      <c r="C49" s="48">
        <f>C50+C51</f>
        <v>1409.6999999999998</v>
      </c>
      <c r="D49" s="48">
        <f>D50+D51</f>
        <v>235.1</v>
      </c>
      <c r="E49" s="48">
        <f>E50+E51</f>
        <v>235</v>
      </c>
      <c r="F49" s="49">
        <f t="shared" si="4"/>
        <v>16.670213520607224</v>
      </c>
      <c r="G49" s="50">
        <f t="shared" ref="G49:G51" si="5">E49/D49*100</f>
        <v>99.957464908549554</v>
      </c>
    </row>
    <row r="50" spans="1:7" ht="126" customHeight="1">
      <c r="A50" s="97" t="s">
        <v>333</v>
      </c>
      <c r="B50" s="27" t="s">
        <v>334</v>
      </c>
      <c r="C50" s="39">
        <v>7.1</v>
      </c>
      <c r="D50" s="39">
        <v>1.2</v>
      </c>
      <c r="E50" s="39">
        <v>1.2</v>
      </c>
      <c r="F50" s="28">
        <f t="shared" si="4"/>
        <v>16.901408450704224</v>
      </c>
      <c r="G50" s="29">
        <f t="shared" si="5"/>
        <v>100</v>
      </c>
    </row>
    <row r="51" spans="1:7" ht="113.25" customHeight="1">
      <c r="A51" s="97" t="s">
        <v>335</v>
      </c>
      <c r="B51" s="27" t="s">
        <v>351</v>
      </c>
      <c r="C51" s="39">
        <v>1402.6</v>
      </c>
      <c r="D51" s="39">
        <v>233.9</v>
      </c>
      <c r="E51" s="39">
        <v>233.8</v>
      </c>
      <c r="F51" s="28">
        <f t="shared" si="4"/>
        <v>16.669043205475546</v>
      </c>
      <c r="G51" s="29">
        <f t="shared" si="5"/>
        <v>99.95724668661822</v>
      </c>
    </row>
    <row r="52" spans="1:7" ht="63" customHeight="1">
      <c r="A52" s="79" t="s">
        <v>308</v>
      </c>
      <c r="B52" s="47" t="s">
        <v>307</v>
      </c>
      <c r="C52" s="48">
        <f>SUM(C53:C54)</f>
        <v>2247.6999999999998</v>
      </c>
      <c r="D52" s="48">
        <f>SUM(D53:D54)</f>
        <v>509.90000000000003</v>
      </c>
      <c r="E52" s="48">
        <f>SUM(E53:E54)</f>
        <v>370.20000000000005</v>
      </c>
      <c r="F52" s="49">
        <f t="shared" si="4"/>
        <v>16.470169506606759</v>
      </c>
      <c r="G52" s="29">
        <f t="shared" ref="G52:G54" si="6">E52/D52*100</f>
        <v>72.602471072759371</v>
      </c>
    </row>
    <row r="53" spans="1:7" ht="65.25" customHeight="1">
      <c r="A53" s="41" t="s">
        <v>308</v>
      </c>
      <c r="B53" s="27" t="s">
        <v>310</v>
      </c>
      <c r="C53" s="39">
        <v>71</v>
      </c>
      <c r="D53" s="39">
        <v>16.8</v>
      </c>
      <c r="E53" s="39">
        <v>148.30000000000001</v>
      </c>
      <c r="F53" s="49">
        <f t="shared" si="4"/>
        <v>208.87323943661974</v>
      </c>
      <c r="G53" s="29">
        <f t="shared" si="6"/>
        <v>882.7380952380953</v>
      </c>
    </row>
    <row r="54" spans="1:7" ht="64.5" customHeight="1">
      <c r="A54" s="41" t="s">
        <v>308</v>
      </c>
      <c r="B54" s="27" t="s">
        <v>309</v>
      </c>
      <c r="C54" s="39">
        <v>2176.6999999999998</v>
      </c>
      <c r="D54" s="39">
        <v>493.1</v>
      </c>
      <c r="E54" s="39">
        <v>221.9</v>
      </c>
      <c r="F54" s="28">
        <f t="shared" si="4"/>
        <v>10.194330867827446</v>
      </c>
      <c r="G54" s="29">
        <f t="shared" si="6"/>
        <v>45.001013993104841</v>
      </c>
    </row>
    <row r="55" spans="1:7" ht="36" customHeight="1">
      <c r="A55" s="79" t="s">
        <v>250</v>
      </c>
      <c r="B55" s="47" t="s">
        <v>191</v>
      </c>
      <c r="C55" s="48">
        <f>C56+C57</f>
        <v>1050.4000000000001</v>
      </c>
      <c r="D55" s="48">
        <f t="shared" ref="D55:E55" si="7">D56+D57</f>
        <v>0</v>
      </c>
      <c r="E55" s="48">
        <f t="shared" si="7"/>
        <v>0</v>
      </c>
      <c r="F55" s="49">
        <f t="shared" si="4"/>
        <v>0</v>
      </c>
      <c r="G55" s="29" t="e">
        <f t="shared" ref="G55:G60" si="8">E55/D55*100</f>
        <v>#DIV/0!</v>
      </c>
    </row>
    <row r="56" spans="1:7" ht="63.75" customHeight="1">
      <c r="A56" s="76" t="s">
        <v>253</v>
      </c>
      <c r="B56" s="27" t="s">
        <v>251</v>
      </c>
      <c r="C56" s="39">
        <v>422.6</v>
      </c>
      <c r="D56" s="39"/>
      <c r="E56" s="39"/>
      <c r="F56" s="49">
        <f t="shared" si="4"/>
        <v>0</v>
      </c>
      <c r="G56" s="29" t="e">
        <f t="shared" si="8"/>
        <v>#DIV/0!</v>
      </c>
    </row>
    <row r="57" spans="1:7" ht="54.75" customHeight="1">
      <c r="A57" s="76" t="s">
        <v>254</v>
      </c>
      <c r="B57" s="27" t="s">
        <v>252</v>
      </c>
      <c r="C57" s="39">
        <v>627.79999999999995</v>
      </c>
      <c r="D57" s="39"/>
      <c r="E57" s="39"/>
      <c r="F57" s="49">
        <f t="shared" si="4"/>
        <v>0</v>
      </c>
      <c r="G57" s="29" t="e">
        <f t="shared" si="8"/>
        <v>#DIV/0!</v>
      </c>
    </row>
    <row r="58" spans="1:7" s="98" customFormat="1" ht="29.25" customHeight="1">
      <c r="A58" s="94" t="s">
        <v>338</v>
      </c>
      <c r="B58" s="95" t="s">
        <v>337</v>
      </c>
      <c r="C58" s="48">
        <f>C59+C60</f>
        <v>35</v>
      </c>
      <c r="D58" s="48">
        <f>D59+D60</f>
        <v>0</v>
      </c>
      <c r="E58" s="48">
        <f>E59+E60</f>
        <v>0</v>
      </c>
      <c r="F58" s="49">
        <f t="shared" si="4"/>
        <v>0</v>
      </c>
      <c r="G58" s="50" t="e">
        <f t="shared" si="8"/>
        <v>#DIV/0!</v>
      </c>
    </row>
    <row r="59" spans="1:7" ht="82.5" customHeight="1">
      <c r="A59" s="76" t="s">
        <v>339</v>
      </c>
      <c r="B59" s="27" t="s">
        <v>342</v>
      </c>
      <c r="C59" s="39">
        <v>2.8</v>
      </c>
      <c r="D59" s="39"/>
      <c r="E59" s="39"/>
      <c r="F59" s="49">
        <f t="shared" si="4"/>
        <v>0</v>
      </c>
      <c r="G59" s="29" t="e">
        <f t="shared" si="8"/>
        <v>#DIV/0!</v>
      </c>
    </row>
    <row r="60" spans="1:7" ht="54.75" customHeight="1">
      <c r="A60" s="76" t="s">
        <v>340</v>
      </c>
      <c r="B60" s="27" t="s">
        <v>341</v>
      </c>
      <c r="C60" s="39">
        <v>32.200000000000003</v>
      </c>
      <c r="D60" s="39"/>
      <c r="E60" s="39"/>
      <c r="F60" s="49">
        <f t="shared" si="4"/>
        <v>0</v>
      </c>
      <c r="G60" s="29" t="e">
        <f t="shared" si="8"/>
        <v>#DIV/0!</v>
      </c>
    </row>
    <row r="61" spans="1:7" s="120" customFormat="1" ht="54.75" customHeight="1">
      <c r="A61" s="94" t="s">
        <v>376</v>
      </c>
      <c r="B61" s="47" t="s">
        <v>377</v>
      </c>
      <c r="C61" s="48">
        <f>C62+C63</f>
        <v>14364.5</v>
      </c>
      <c r="D61" s="48"/>
      <c r="E61" s="48"/>
      <c r="F61" s="49"/>
      <c r="G61" s="50"/>
    </row>
    <row r="62" spans="1:7" ht="54.75" customHeight="1">
      <c r="A62" s="76" t="s">
        <v>378</v>
      </c>
      <c r="B62" s="27" t="s">
        <v>375</v>
      </c>
      <c r="C62" s="39">
        <v>453.6</v>
      </c>
      <c r="D62" s="39"/>
      <c r="E62" s="39"/>
      <c r="F62" s="49">
        <f t="shared" si="4"/>
        <v>0</v>
      </c>
      <c r="G62" s="29"/>
    </row>
    <row r="63" spans="1:7" ht="54.75" customHeight="1">
      <c r="A63" s="76" t="s">
        <v>378</v>
      </c>
      <c r="B63" s="27" t="s">
        <v>374</v>
      </c>
      <c r="C63" s="39">
        <v>13910.9</v>
      </c>
      <c r="D63" s="39"/>
      <c r="E63" s="39"/>
      <c r="F63" s="49">
        <f t="shared" si="4"/>
        <v>0</v>
      </c>
      <c r="G63" s="29"/>
    </row>
    <row r="64" spans="1:7" ht="21.75" customHeight="1">
      <c r="A64" s="80" t="s">
        <v>58</v>
      </c>
      <c r="B64" s="81" t="s">
        <v>192</v>
      </c>
      <c r="C64" s="48">
        <f>C65</f>
        <v>26255.200000000001</v>
      </c>
      <c r="D64" s="48">
        <f>D65</f>
        <v>2976.1</v>
      </c>
      <c r="E64" s="48">
        <f>E65</f>
        <v>2969.7999999999997</v>
      </c>
      <c r="F64" s="49">
        <f t="shared" si="4"/>
        <v>11.311283098205307</v>
      </c>
      <c r="G64" s="50">
        <f t="shared" ref="G64:G70" si="9">E64/D64*100</f>
        <v>99.788313564732363</v>
      </c>
    </row>
    <row r="65" spans="1:7" ht="22.5" customHeight="1">
      <c r="A65" s="43" t="s">
        <v>60</v>
      </c>
      <c r="B65" s="44" t="s">
        <v>193</v>
      </c>
      <c r="C65" s="39">
        <f>C66+C67+C68+C69+C70</f>
        <v>26255.200000000001</v>
      </c>
      <c r="D65" s="39">
        <f>D66+D67+D68+D70+D69</f>
        <v>2976.1</v>
      </c>
      <c r="E65" s="39">
        <f>E66+E67+E68+E70+E69</f>
        <v>2969.7999999999997</v>
      </c>
      <c r="F65" s="28">
        <f t="shared" si="4"/>
        <v>11.311283098205307</v>
      </c>
      <c r="G65" s="29">
        <f t="shared" si="9"/>
        <v>99.788313564732363</v>
      </c>
    </row>
    <row r="66" spans="1:7" ht="82.5" customHeight="1">
      <c r="A66" s="42" t="s">
        <v>183</v>
      </c>
      <c r="B66" s="44" t="s">
        <v>194</v>
      </c>
      <c r="C66" s="39">
        <v>5922.5</v>
      </c>
      <c r="D66" s="39">
        <v>987.1</v>
      </c>
      <c r="E66" s="39">
        <v>987.1</v>
      </c>
      <c r="F66" s="28">
        <f t="shared" si="4"/>
        <v>16.666948079358377</v>
      </c>
      <c r="G66" s="29">
        <f t="shared" si="9"/>
        <v>100</v>
      </c>
    </row>
    <row r="67" spans="1:7" ht="86.25" customHeight="1">
      <c r="A67" s="26" t="s">
        <v>184</v>
      </c>
      <c r="B67" s="27" t="s">
        <v>195</v>
      </c>
      <c r="C67" s="39">
        <v>6921.9</v>
      </c>
      <c r="D67" s="39">
        <v>1153.5999999999999</v>
      </c>
      <c r="E67" s="39">
        <v>1153.5999999999999</v>
      </c>
      <c r="F67" s="28">
        <f t="shared" si="4"/>
        <v>16.665944321645789</v>
      </c>
      <c r="G67" s="29">
        <f t="shared" si="9"/>
        <v>100</v>
      </c>
    </row>
    <row r="68" spans="1:7" ht="50.25" customHeight="1">
      <c r="A68" s="26" t="s">
        <v>185</v>
      </c>
      <c r="B68" s="27" t="s">
        <v>196</v>
      </c>
      <c r="C68" s="39">
        <v>4974.8</v>
      </c>
      <c r="D68" s="39">
        <v>829.1</v>
      </c>
      <c r="E68" s="39">
        <v>829.1</v>
      </c>
      <c r="F68" s="28">
        <f t="shared" si="4"/>
        <v>16.665996622979819</v>
      </c>
      <c r="G68" s="29">
        <f t="shared" si="9"/>
        <v>100</v>
      </c>
    </row>
    <row r="69" spans="1:7" ht="147" customHeight="1">
      <c r="A69" s="75" t="s">
        <v>361</v>
      </c>
      <c r="B69" s="27" t="s">
        <v>362</v>
      </c>
      <c r="C69" s="39">
        <v>835.8</v>
      </c>
      <c r="D69" s="39">
        <v>6.3</v>
      </c>
      <c r="E69" s="39"/>
      <c r="F69" s="28">
        <f t="shared" si="4"/>
        <v>0</v>
      </c>
      <c r="G69" s="29">
        <f t="shared" si="9"/>
        <v>0</v>
      </c>
    </row>
    <row r="70" spans="1:7" ht="96" customHeight="1">
      <c r="A70" s="45" t="s">
        <v>186</v>
      </c>
      <c r="B70" s="27" t="s">
        <v>272</v>
      </c>
      <c r="C70" s="39">
        <v>7600.2</v>
      </c>
      <c r="D70" s="39"/>
      <c r="E70" s="39"/>
      <c r="F70" s="28">
        <f t="shared" si="4"/>
        <v>0</v>
      </c>
      <c r="G70" s="29" t="e">
        <f t="shared" si="9"/>
        <v>#DIV/0!</v>
      </c>
    </row>
    <row r="71" spans="1:7" s="21" customFormat="1" ht="31.5">
      <c r="A71" s="30" t="s">
        <v>63</v>
      </c>
      <c r="B71" s="31" t="s">
        <v>197</v>
      </c>
      <c r="C71" s="32">
        <f>C72+C73 +C118+C121+C123+C129+C125</f>
        <v>161588.59999999998</v>
      </c>
      <c r="D71" s="32">
        <f>D72+D73 +D118+D121+D123+D129+D125</f>
        <v>27083.599999999999</v>
      </c>
      <c r="E71" s="32">
        <f>E72+E73 +E118+E121+E123+E129+E125</f>
        <v>25373.200000000004</v>
      </c>
      <c r="F71" s="32">
        <f>E71/C71*100</f>
        <v>15.702345338718207</v>
      </c>
      <c r="G71" s="25">
        <f>E71/D71*100</f>
        <v>93.684739104107308</v>
      </c>
    </row>
    <row r="72" spans="1:7" ht="85.5" customHeight="1">
      <c r="A72" s="26" t="s">
        <v>302</v>
      </c>
      <c r="B72" s="27" t="s">
        <v>198</v>
      </c>
      <c r="C72" s="39">
        <v>3052.8</v>
      </c>
      <c r="D72" s="39">
        <v>1056.5999999999999</v>
      </c>
      <c r="E72" s="39">
        <v>784</v>
      </c>
      <c r="F72" s="28">
        <f>E72/C72*100</f>
        <v>25.681341719077565</v>
      </c>
      <c r="G72" s="29">
        <f>E72/D72*100</f>
        <v>74.200265000946445</v>
      </c>
    </row>
    <row r="73" spans="1:7" ht="36.75" customHeight="1">
      <c r="A73" s="46" t="s">
        <v>273</v>
      </c>
      <c r="B73" s="47" t="s">
        <v>274</v>
      </c>
      <c r="C73" s="48">
        <f>C74+C132</f>
        <v>151660.6</v>
      </c>
      <c r="D73" s="48">
        <f>D74+D132</f>
        <v>24721</v>
      </c>
      <c r="E73" s="48">
        <f>E74+E132</f>
        <v>23321.700000000004</v>
      </c>
      <c r="F73" s="49">
        <f>E73/C73*100</f>
        <v>15.377560157351352</v>
      </c>
      <c r="G73" s="50">
        <f>E73/D73*100</f>
        <v>94.339630273856258</v>
      </c>
    </row>
    <row r="74" spans="1:7" ht="52.5" customHeight="1">
      <c r="A74" s="46" t="s">
        <v>275</v>
      </c>
      <c r="B74" s="47" t="s">
        <v>202</v>
      </c>
      <c r="C74" s="48">
        <f>C76+C77+C78+C79+C80+C81+C82+C83+C84+C85+C86+C87+C88+C89+C90+C91+C92+C93+C94+C95+C96+C97+C98+C99+C100+C101+C102+C103+C104+C105+C106+C107+C108+C109+C110+C111+C112+C113+C114+C115+C116+C117</f>
        <v>143975.80000000002</v>
      </c>
      <c r="D74" s="48">
        <f>D76+D77+D78+D79+D80+D81+D82+D83+D84+D85+D86+D87+D88+D89+D90+D91+D92+D93+D94+D95+D96+D97+D98+D99+D100+D101+D102+D103+D104+D105+D106+D107+D108+D109+D110+D111+D112+D113+D114+D115+D116+D117</f>
        <v>24721</v>
      </c>
      <c r="E74" s="48">
        <f>E76+E77+E78+E79+E80+E81+E82+E83+E84+E85+E86+E87+E88+E89+E90+E91+E92+E93+E94+E95+E96+E97+E98+E99+E100+E101+E102+E103+E104+E105+E106+E107+E108+E109+E110+E111+E112+E113+E114+E115+E116+E117</f>
        <v>23321.700000000004</v>
      </c>
      <c r="F74" s="49">
        <f>E74/C74*100</f>
        <v>16.198347222241516</v>
      </c>
      <c r="G74" s="50">
        <f>E74/D74*100</f>
        <v>94.339630273856258</v>
      </c>
    </row>
    <row r="75" spans="1:7" ht="37.5" hidden="1" customHeight="1">
      <c r="A75" s="51" t="s">
        <v>64</v>
      </c>
      <c r="B75" s="27" t="s">
        <v>65</v>
      </c>
      <c r="C75" s="39"/>
      <c r="D75" s="39"/>
      <c r="E75" s="48" t="e">
        <f>E77+E78+E79+E80+E82+E83+E84+E85+#REF!+E86+E87+E88+E89+#REF!+E90+E91+E92+E93+E94+E95+E96+E97+E98+E99+E100+E101+E102+E103+E104+E105+E106+E107+E108+#REF!+E109+E110+E111+E112+E113+E114+E115+E118+E133</f>
        <v>#REF!</v>
      </c>
      <c r="F75" s="49" t="e">
        <f t="shared" ref="F75:F76" si="10">E75/C75*100</f>
        <v>#REF!</v>
      </c>
      <c r="G75" s="50" t="e">
        <f t="shared" ref="G75:G76" si="11">E75/D75*100</f>
        <v>#REF!</v>
      </c>
    </row>
    <row r="76" spans="1:7" ht="115.5" customHeight="1">
      <c r="A76" s="86" t="s">
        <v>277</v>
      </c>
      <c r="B76" s="44" t="s">
        <v>199</v>
      </c>
      <c r="C76" s="28">
        <v>3.5</v>
      </c>
      <c r="D76" s="28"/>
      <c r="E76" s="39"/>
      <c r="F76" s="49">
        <f t="shared" si="10"/>
        <v>0</v>
      </c>
      <c r="G76" s="50" t="e">
        <f t="shared" si="11"/>
        <v>#DIV/0!</v>
      </c>
    </row>
    <row r="77" spans="1:7" ht="82.5" customHeight="1">
      <c r="A77" s="52" t="s">
        <v>282</v>
      </c>
      <c r="B77" s="44" t="s">
        <v>200</v>
      </c>
      <c r="C77" s="28">
        <v>155.1</v>
      </c>
      <c r="D77" s="28">
        <v>51.7</v>
      </c>
      <c r="E77" s="39">
        <v>22.1</v>
      </c>
      <c r="F77" s="49">
        <f t="shared" ref="F77" si="12">E77/C77*100</f>
        <v>14.248871695680206</v>
      </c>
      <c r="G77" s="50">
        <f t="shared" ref="G77" si="13">E77/D77*100</f>
        <v>42.746615087040617</v>
      </c>
    </row>
    <row r="78" spans="1:7" ht="83.25" customHeight="1">
      <c r="A78" s="52" t="s">
        <v>287</v>
      </c>
      <c r="B78" s="44" t="s">
        <v>201</v>
      </c>
      <c r="C78" s="28">
        <v>1876.5</v>
      </c>
      <c r="D78" s="28">
        <v>280</v>
      </c>
      <c r="E78" s="39">
        <v>260.8</v>
      </c>
      <c r="F78" s="29">
        <f t="shared" ref="F78:F88" si="14">E78/C78*100</f>
        <v>13.898214761524114</v>
      </c>
      <c r="G78" s="29">
        <f t="shared" ref="G78:G110" si="15">E78/D78*100</f>
        <v>93.142857142857153</v>
      </c>
    </row>
    <row r="79" spans="1:7" ht="50.25" customHeight="1">
      <c r="A79" s="52" t="s">
        <v>288</v>
      </c>
      <c r="B79" s="44" t="s">
        <v>203</v>
      </c>
      <c r="C79" s="28">
        <v>351.7</v>
      </c>
      <c r="D79" s="28">
        <v>60.2</v>
      </c>
      <c r="E79" s="39">
        <v>58.4</v>
      </c>
      <c r="F79" s="29">
        <f t="shared" si="14"/>
        <v>16.605061131646291</v>
      </c>
      <c r="G79" s="29">
        <f t="shared" si="15"/>
        <v>97.009966777408636</v>
      </c>
    </row>
    <row r="80" spans="1:7" ht="69" customHeight="1">
      <c r="A80" s="52" t="s">
        <v>303</v>
      </c>
      <c r="B80" s="44" t="s">
        <v>204</v>
      </c>
      <c r="C80" s="28">
        <v>15.3</v>
      </c>
      <c r="D80" s="28">
        <v>1.5</v>
      </c>
      <c r="E80" s="39">
        <v>0.9</v>
      </c>
      <c r="F80" s="29">
        <f t="shared" si="14"/>
        <v>5.8823529411764701</v>
      </c>
      <c r="G80" s="29">
        <f t="shared" si="15"/>
        <v>60</v>
      </c>
    </row>
    <row r="81" spans="1:7" ht="59.25" customHeight="1">
      <c r="A81" s="52" t="s">
        <v>380</v>
      </c>
      <c r="B81" s="44" t="s">
        <v>379</v>
      </c>
      <c r="C81" s="28">
        <v>723.5</v>
      </c>
      <c r="D81" s="28">
        <v>120</v>
      </c>
      <c r="E81" s="39">
        <v>102.2</v>
      </c>
      <c r="F81" s="29">
        <f t="shared" si="14"/>
        <v>14.12577747062889</v>
      </c>
      <c r="G81" s="29">
        <f t="shared" si="15"/>
        <v>85.166666666666671</v>
      </c>
    </row>
    <row r="82" spans="1:7" ht="99.75" customHeight="1">
      <c r="A82" s="86" t="s">
        <v>304</v>
      </c>
      <c r="B82" s="44" t="s">
        <v>205</v>
      </c>
      <c r="C82" s="28">
        <v>3129.4</v>
      </c>
      <c r="D82" s="28">
        <v>521.6</v>
      </c>
      <c r="E82" s="39">
        <v>521.6</v>
      </c>
      <c r="F82" s="29">
        <f>E82/C82*100</f>
        <v>16.667731833578323</v>
      </c>
      <c r="G82" s="29">
        <f t="shared" si="15"/>
        <v>100</v>
      </c>
    </row>
    <row r="83" spans="1:7" ht="102" customHeight="1">
      <c r="A83" s="86" t="s">
        <v>304</v>
      </c>
      <c r="B83" s="44" t="s">
        <v>230</v>
      </c>
      <c r="C83" s="28">
        <v>3.2</v>
      </c>
      <c r="D83" s="28">
        <v>3.2</v>
      </c>
      <c r="E83" s="39">
        <v>3.2</v>
      </c>
      <c r="F83" s="29">
        <f t="shared" si="14"/>
        <v>100</v>
      </c>
      <c r="G83" s="29">
        <f t="shared" si="15"/>
        <v>100</v>
      </c>
    </row>
    <row r="84" spans="1:7" ht="68.25" customHeight="1">
      <c r="A84" s="52" t="s">
        <v>316</v>
      </c>
      <c r="B84" s="44" t="s">
        <v>315</v>
      </c>
      <c r="C84" s="28">
        <v>2084.3000000000002</v>
      </c>
      <c r="D84" s="28"/>
      <c r="E84" s="39"/>
      <c r="F84" s="29">
        <f t="shared" si="14"/>
        <v>0</v>
      </c>
      <c r="G84" s="29" t="e">
        <f t="shared" si="15"/>
        <v>#DIV/0!</v>
      </c>
    </row>
    <row r="85" spans="1:7" ht="68.25" customHeight="1">
      <c r="A85" s="52" t="s">
        <v>326</v>
      </c>
      <c r="B85" s="44" t="s">
        <v>343</v>
      </c>
      <c r="C85" s="28">
        <v>70.599999999999994</v>
      </c>
      <c r="D85" s="28">
        <v>12.1</v>
      </c>
      <c r="E85" s="39">
        <v>11.7</v>
      </c>
      <c r="F85" s="29">
        <f t="shared" si="14"/>
        <v>16.572237960339944</v>
      </c>
      <c r="G85" s="29">
        <f t="shared" si="15"/>
        <v>96.694214876033058</v>
      </c>
    </row>
    <row r="86" spans="1:7" ht="84" customHeight="1">
      <c r="A86" s="52" t="s">
        <v>279</v>
      </c>
      <c r="B86" s="44" t="s">
        <v>229</v>
      </c>
      <c r="C86" s="28">
        <v>71169.100000000006</v>
      </c>
      <c r="D86" s="28">
        <v>11891.2</v>
      </c>
      <c r="E86" s="39">
        <v>11032.5</v>
      </c>
      <c r="F86" s="29">
        <f t="shared" si="14"/>
        <v>15.501811881841979</v>
      </c>
      <c r="G86" s="29">
        <f t="shared" si="15"/>
        <v>92.778693487621084</v>
      </c>
    </row>
    <row r="87" spans="1:7" ht="86.25" customHeight="1">
      <c r="A87" s="52" t="s">
        <v>281</v>
      </c>
      <c r="B87" s="44" t="s">
        <v>228</v>
      </c>
      <c r="C87" s="28">
        <v>13.2</v>
      </c>
      <c r="D87" s="28"/>
      <c r="E87" s="39"/>
      <c r="F87" s="29">
        <f t="shared" si="14"/>
        <v>0</v>
      </c>
      <c r="G87" s="29" t="e">
        <f t="shared" si="15"/>
        <v>#DIV/0!</v>
      </c>
    </row>
    <row r="88" spans="1:7" ht="99" customHeight="1">
      <c r="A88" s="86" t="s">
        <v>289</v>
      </c>
      <c r="B88" s="44" t="s">
        <v>227</v>
      </c>
      <c r="C88" s="28">
        <v>324.8</v>
      </c>
      <c r="D88" s="28">
        <v>79.599999999999994</v>
      </c>
      <c r="E88" s="39">
        <v>79.599999999999994</v>
      </c>
      <c r="F88" s="29">
        <f t="shared" si="14"/>
        <v>24.507389162561573</v>
      </c>
      <c r="G88" s="29">
        <f t="shared" si="15"/>
        <v>100</v>
      </c>
    </row>
    <row r="89" spans="1:7" ht="96.75" customHeight="1">
      <c r="A89" s="86" t="s">
        <v>276</v>
      </c>
      <c r="B89" s="44" t="s">
        <v>226</v>
      </c>
      <c r="C89" s="28">
        <v>14711.9</v>
      </c>
      <c r="D89" s="28">
        <v>2162</v>
      </c>
      <c r="E89" s="39">
        <v>2086.5</v>
      </c>
      <c r="F89" s="29">
        <f t="shared" ref="F89:F95" si="16">E89/C89*100</f>
        <v>14.182396563326288</v>
      </c>
      <c r="G89" s="29">
        <f t="shared" si="15"/>
        <v>96.507863089731728</v>
      </c>
    </row>
    <row r="90" spans="1:7" ht="74.25" customHeight="1">
      <c r="A90" s="86" t="s">
        <v>364</v>
      </c>
      <c r="B90" s="44" t="s">
        <v>363</v>
      </c>
      <c r="C90" s="28">
        <v>23</v>
      </c>
      <c r="D90" s="28"/>
      <c r="E90" s="39"/>
      <c r="F90" s="29">
        <f t="shared" si="16"/>
        <v>0</v>
      </c>
      <c r="G90" s="29" t="e">
        <f t="shared" si="15"/>
        <v>#DIV/0!</v>
      </c>
    </row>
    <row r="91" spans="1:7" ht="82.5" customHeight="1">
      <c r="A91" s="52" t="s">
        <v>283</v>
      </c>
      <c r="B91" s="44" t="s">
        <v>225</v>
      </c>
      <c r="C91" s="28">
        <v>8.8000000000000007</v>
      </c>
      <c r="D91" s="28"/>
      <c r="E91" s="39"/>
      <c r="F91" s="29">
        <f t="shared" si="16"/>
        <v>0</v>
      </c>
      <c r="G91" s="29" t="e">
        <f t="shared" si="15"/>
        <v>#DIV/0!</v>
      </c>
    </row>
    <row r="92" spans="1:7" ht="115.5" customHeight="1">
      <c r="A92" s="86" t="s">
        <v>290</v>
      </c>
      <c r="B92" s="44" t="s">
        <v>231</v>
      </c>
      <c r="C92" s="28">
        <v>16.5</v>
      </c>
      <c r="D92" s="28">
        <v>4</v>
      </c>
      <c r="E92" s="39">
        <v>4</v>
      </c>
      <c r="F92" s="29">
        <f t="shared" si="16"/>
        <v>24.242424242424242</v>
      </c>
      <c r="G92" s="29">
        <f t="shared" si="15"/>
        <v>100</v>
      </c>
    </row>
    <row r="93" spans="1:7" ht="150.75" customHeight="1">
      <c r="A93" s="86" t="s">
        <v>291</v>
      </c>
      <c r="B93" s="44" t="s">
        <v>224</v>
      </c>
      <c r="C93" s="28">
        <v>146.19999999999999</v>
      </c>
      <c r="D93" s="28">
        <v>21.1</v>
      </c>
      <c r="E93" s="39">
        <v>21.1</v>
      </c>
      <c r="F93" s="29">
        <f t="shared" si="16"/>
        <v>14.43228454172367</v>
      </c>
      <c r="G93" s="29">
        <f t="shared" si="15"/>
        <v>100</v>
      </c>
    </row>
    <row r="94" spans="1:7" ht="256.5" customHeight="1">
      <c r="A94" s="86" t="s">
        <v>292</v>
      </c>
      <c r="B94" s="44" t="s">
        <v>223</v>
      </c>
      <c r="C94" s="28">
        <v>5315.3</v>
      </c>
      <c r="D94" s="28">
        <v>1250</v>
      </c>
      <c r="E94" s="39">
        <v>1248.0999999999999</v>
      </c>
      <c r="F94" s="29">
        <f t="shared" si="16"/>
        <v>23.481271047730136</v>
      </c>
      <c r="G94" s="29">
        <f t="shared" si="15"/>
        <v>99.847999999999999</v>
      </c>
    </row>
    <row r="95" spans="1:7" ht="118.5" customHeight="1">
      <c r="A95" s="87" t="s">
        <v>293</v>
      </c>
      <c r="B95" s="44" t="s">
        <v>222</v>
      </c>
      <c r="C95" s="28">
        <v>76</v>
      </c>
      <c r="D95" s="28">
        <v>12.2</v>
      </c>
      <c r="E95" s="39">
        <v>12.2</v>
      </c>
      <c r="F95" s="29">
        <f t="shared" si="16"/>
        <v>16.05263157894737</v>
      </c>
      <c r="G95" s="29">
        <f t="shared" si="15"/>
        <v>100</v>
      </c>
    </row>
    <row r="96" spans="1:7" ht="69" customHeight="1">
      <c r="A96" s="52" t="s">
        <v>295</v>
      </c>
      <c r="B96" s="44" t="s">
        <v>221</v>
      </c>
      <c r="C96" s="28">
        <v>703.6</v>
      </c>
      <c r="D96" s="28">
        <v>38</v>
      </c>
      <c r="E96" s="39">
        <v>38</v>
      </c>
      <c r="F96" s="29">
        <f t="shared" ref="F96:F110" si="17">E96/C96*100</f>
        <v>5.4007959067652074</v>
      </c>
      <c r="G96" s="29">
        <f t="shared" si="15"/>
        <v>100</v>
      </c>
    </row>
    <row r="97" spans="1:7" ht="64.5" customHeight="1">
      <c r="A97" s="52" t="s">
        <v>296</v>
      </c>
      <c r="B97" s="44" t="s">
        <v>220</v>
      </c>
      <c r="C97" s="28">
        <v>808.9</v>
      </c>
      <c r="D97" s="28">
        <v>315.10000000000002</v>
      </c>
      <c r="E97" s="39">
        <v>297.3</v>
      </c>
      <c r="F97" s="29">
        <f t="shared" si="17"/>
        <v>36.753616021757942</v>
      </c>
      <c r="G97" s="29">
        <f t="shared" si="15"/>
        <v>94.35099968264042</v>
      </c>
    </row>
    <row r="98" spans="1:7" ht="114.75" customHeight="1">
      <c r="A98" s="86" t="s">
        <v>284</v>
      </c>
      <c r="B98" s="44" t="s">
        <v>219</v>
      </c>
      <c r="C98" s="28">
        <v>3726.3</v>
      </c>
      <c r="D98" s="28">
        <v>485</v>
      </c>
      <c r="E98" s="39">
        <v>485</v>
      </c>
      <c r="F98" s="29">
        <f t="shared" si="17"/>
        <v>13.015591873976867</v>
      </c>
      <c r="G98" s="29">
        <f t="shared" si="15"/>
        <v>100</v>
      </c>
    </row>
    <row r="99" spans="1:7" ht="129.75" customHeight="1">
      <c r="A99" s="86" t="s">
        <v>285</v>
      </c>
      <c r="B99" s="44" t="s">
        <v>218</v>
      </c>
      <c r="C99" s="28">
        <v>48.7</v>
      </c>
      <c r="D99" s="28">
        <v>8</v>
      </c>
      <c r="E99" s="39">
        <v>7.9</v>
      </c>
      <c r="F99" s="29">
        <f t="shared" si="17"/>
        <v>16.2217659137577</v>
      </c>
      <c r="G99" s="29">
        <f t="shared" si="15"/>
        <v>98.75</v>
      </c>
    </row>
    <row r="100" spans="1:7" ht="115.5" customHeight="1">
      <c r="A100" s="86" t="s">
        <v>286</v>
      </c>
      <c r="B100" s="44" t="s">
        <v>217</v>
      </c>
      <c r="C100" s="28">
        <v>29.7</v>
      </c>
      <c r="D100" s="28">
        <v>2.1</v>
      </c>
      <c r="E100" s="39">
        <v>2.1</v>
      </c>
      <c r="F100" s="29">
        <f t="shared" si="17"/>
        <v>7.0707070707070718</v>
      </c>
      <c r="G100" s="29">
        <f t="shared" si="15"/>
        <v>100</v>
      </c>
    </row>
    <row r="101" spans="1:7" ht="238.5" customHeight="1">
      <c r="A101" s="86" t="s">
        <v>297</v>
      </c>
      <c r="B101" s="44" t="s">
        <v>66</v>
      </c>
      <c r="C101" s="28">
        <v>16888.400000000001</v>
      </c>
      <c r="D101" s="28">
        <v>3156.2</v>
      </c>
      <c r="E101" s="39">
        <v>3156.2</v>
      </c>
      <c r="F101" s="29">
        <f t="shared" si="17"/>
        <v>18.688567300632382</v>
      </c>
      <c r="G101" s="29">
        <f t="shared" si="15"/>
        <v>100</v>
      </c>
    </row>
    <row r="102" spans="1:7" ht="79.5" customHeight="1">
      <c r="A102" s="52" t="s">
        <v>298</v>
      </c>
      <c r="B102" s="44" t="s">
        <v>216</v>
      </c>
      <c r="C102" s="28">
        <v>312.5</v>
      </c>
      <c r="D102" s="28">
        <v>32</v>
      </c>
      <c r="E102" s="39"/>
      <c r="F102" s="29">
        <f t="shared" si="17"/>
        <v>0</v>
      </c>
      <c r="G102" s="29">
        <f t="shared" si="15"/>
        <v>0</v>
      </c>
    </row>
    <row r="103" spans="1:7" ht="81" customHeight="1">
      <c r="A103" s="52" t="s">
        <v>299</v>
      </c>
      <c r="B103" s="44" t="s">
        <v>215</v>
      </c>
      <c r="C103" s="28">
        <v>804.6</v>
      </c>
      <c r="D103" s="28">
        <v>52.8</v>
      </c>
      <c r="E103" s="39">
        <v>52.8</v>
      </c>
      <c r="F103" s="29">
        <f t="shared" si="17"/>
        <v>6.5622669649515286</v>
      </c>
      <c r="G103" s="29">
        <f t="shared" si="15"/>
        <v>100</v>
      </c>
    </row>
    <row r="104" spans="1:7" ht="102.75" customHeight="1">
      <c r="A104" s="86" t="s">
        <v>300</v>
      </c>
      <c r="B104" s="44" t="s">
        <v>214</v>
      </c>
      <c r="C104" s="28">
        <v>6.2</v>
      </c>
      <c r="D104" s="28">
        <v>6.2</v>
      </c>
      <c r="E104" s="39">
        <v>6.2</v>
      </c>
      <c r="F104" s="29">
        <f t="shared" si="17"/>
        <v>100</v>
      </c>
      <c r="G104" s="29">
        <f t="shared" si="15"/>
        <v>100</v>
      </c>
    </row>
    <row r="105" spans="1:7" ht="87" customHeight="1">
      <c r="A105" s="52" t="s">
        <v>305</v>
      </c>
      <c r="B105" s="44" t="s">
        <v>213</v>
      </c>
      <c r="C105" s="28">
        <v>17.7</v>
      </c>
      <c r="D105" s="28">
        <v>3.4</v>
      </c>
      <c r="E105" s="39">
        <v>3.4</v>
      </c>
      <c r="F105" s="29">
        <f t="shared" si="17"/>
        <v>19.209039548022599</v>
      </c>
      <c r="G105" s="29">
        <f t="shared" si="15"/>
        <v>100</v>
      </c>
    </row>
    <row r="106" spans="1:7" ht="63" customHeight="1">
      <c r="A106" s="52" t="s">
        <v>301</v>
      </c>
      <c r="B106" s="44" t="s">
        <v>212</v>
      </c>
      <c r="C106" s="28">
        <v>4866.3999999999996</v>
      </c>
      <c r="D106" s="28">
        <v>1446.5</v>
      </c>
      <c r="E106" s="39">
        <v>1280.7</v>
      </c>
      <c r="F106" s="29">
        <f t="shared" si="17"/>
        <v>26.317195462765085</v>
      </c>
      <c r="G106" s="29">
        <f t="shared" si="15"/>
        <v>88.537849982716907</v>
      </c>
    </row>
    <row r="107" spans="1:7" ht="117.75" customHeight="1">
      <c r="A107" s="86" t="s">
        <v>294</v>
      </c>
      <c r="B107" s="44" t="s">
        <v>211</v>
      </c>
      <c r="C107" s="28">
        <v>268.8</v>
      </c>
      <c r="D107" s="28"/>
      <c r="E107" s="39"/>
      <c r="F107" s="29">
        <f t="shared" si="17"/>
        <v>0</v>
      </c>
      <c r="G107" s="29" t="e">
        <f t="shared" si="15"/>
        <v>#DIV/0!</v>
      </c>
    </row>
    <row r="108" spans="1:7" ht="52.5" customHeight="1">
      <c r="A108" s="52" t="s">
        <v>278</v>
      </c>
      <c r="B108" s="44" t="s">
        <v>210</v>
      </c>
      <c r="C108" s="28">
        <v>1312.8</v>
      </c>
      <c r="D108" s="28"/>
      <c r="E108" s="39"/>
      <c r="F108" s="29">
        <f t="shared" si="17"/>
        <v>0</v>
      </c>
      <c r="G108" s="29" t="e">
        <f t="shared" si="15"/>
        <v>#DIV/0!</v>
      </c>
    </row>
    <row r="109" spans="1:7" ht="80.25" customHeight="1">
      <c r="A109" s="52" t="s">
        <v>328</v>
      </c>
      <c r="B109" s="44" t="s">
        <v>327</v>
      </c>
      <c r="C109" s="28">
        <v>252.1</v>
      </c>
      <c r="D109" s="28"/>
      <c r="E109" s="39"/>
      <c r="F109" s="29">
        <f t="shared" si="17"/>
        <v>0</v>
      </c>
      <c r="G109" s="29" t="e">
        <f t="shared" si="15"/>
        <v>#DIV/0!</v>
      </c>
    </row>
    <row r="110" spans="1:7" ht="114" customHeight="1">
      <c r="A110" s="99" t="s">
        <v>355</v>
      </c>
      <c r="B110" s="44" t="s">
        <v>354</v>
      </c>
      <c r="C110" s="28">
        <v>40</v>
      </c>
      <c r="D110" s="28"/>
      <c r="E110" s="39"/>
      <c r="F110" s="29">
        <f t="shared" si="17"/>
        <v>0</v>
      </c>
      <c r="G110" s="29" t="e">
        <f t="shared" si="15"/>
        <v>#DIV/0!</v>
      </c>
    </row>
    <row r="111" spans="1:7" ht="78" customHeight="1">
      <c r="A111" s="52" t="s">
        <v>280</v>
      </c>
      <c r="B111" s="44" t="s">
        <v>209</v>
      </c>
      <c r="C111" s="28">
        <v>11025.7</v>
      </c>
      <c r="D111" s="28">
        <v>1789.2</v>
      </c>
      <c r="E111" s="39">
        <v>1789.2</v>
      </c>
      <c r="F111" s="29">
        <f t="shared" ref="F111:F120" si="18">E111/C111*100</f>
        <v>16.227541108501047</v>
      </c>
      <c r="G111" s="29">
        <f t="shared" ref="G111:G136" si="19">E111/D111*100</f>
        <v>100</v>
      </c>
    </row>
    <row r="112" spans="1:7" ht="69" customHeight="1">
      <c r="A112" s="74" t="s">
        <v>344</v>
      </c>
      <c r="B112" s="44" t="s">
        <v>325</v>
      </c>
      <c r="C112" s="28">
        <v>495.7</v>
      </c>
      <c r="D112" s="28">
        <v>91.1</v>
      </c>
      <c r="E112" s="39">
        <v>86.4</v>
      </c>
      <c r="F112" s="29">
        <f t="shared" si="18"/>
        <v>17.429897115190641</v>
      </c>
      <c r="G112" s="29">
        <f t="shared" si="19"/>
        <v>94.840834248079048</v>
      </c>
    </row>
    <row r="113" spans="1:7" ht="189.75" customHeight="1">
      <c r="A113" s="74" t="s">
        <v>349</v>
      </c>
      <c r="B113" s="44" t="s">
        <v>348</v>
      </c>
      <c r="C113" s="28">
        <v>372</v>
      </c>
      <c r="D113" s="28">
        <v>372</v>
      </c>
      <c r="E113" s="39">
        <v>275.10000000000002</v>
      </c>
      <c r="F113" s="29">
        <f t="shared" si="18"/>
        <v>73.951612903225822</v>
      </c>
      <c r="G113" s="29">
        <f t="shared" si="19"/>
        <v>73.951612903225822</v>
      </c>
    </row>
    <row r="114" spans="1:7" ht="131.25" customHeight="1">
      <c r="A114" s="74" t="s">
        <v>350</v>
      </c>
      <c r="B114" s="44" t="s">
        <v>347</v>
      </c>
      <c r="C114" s="28">
        <v>263.10000000000002</v>
      </c>
      <c r="D114" s="28">
        <v>110</v>
      </c>
      <c r="E114" s="39">
        <v>90.7</v>
      </c>
      <c r="F114" s="29">
        <f t="shared" si="18"/>
        <v>34.473584188521471</v>
      </c>
      <c r="G114" s="29">
        <f t="shared" si="19"/>
        <v>82.454545454545453</v>
      </c>
    </row>
    <row r="115" spans="1:7" ht="100.5" customHeight="1">
      <c r="A115" s="74" t="s">
        <v>353</v>
      </c>
      <c r="B115" s="44" t="s">
        <v>352</v>
      </c>
      <c r="C115" s="28">
        <v>750</v>
      </c>
      <c r="D115" s="28">
        <v>200</v>
      </c>
      <c r="E115" s="39">
        <v>200</v>
      </c>
      <c r="F115" s="29">
        <f t="shared" si="18"/>
        <v>26.666666666666668</v>
      </c>
      <c r="G115" s="29">
        <f t="shared" si="19"/>
        <v>100</v>
      </c>
    </row>
    <row r="116" spans="1:7" ht="158.25" customHeight="1">
      <c r="A116" s="74" t="s">
        <v>382</v>
      </c>
      <c r="B116" s="44" t="s">
        <v>381</v>
      </c>
      <c r="C116" s="28">
        <v>236.9</v>
      </c>
      <c r="D116" s="28">
        <v>43</v>
      </c>
      <c r="E116" s="39">
        <v>40</v>
      </c>
      <c r="F116" s="29">
        <f t="shared" si="18"/>
        <v>16.884761502743771</v>
      </c>
      <c r="G116" s="29">
        <f t="shared" si="19"/>
        <v>93.023255813953483</v>
      </c>
    </row>
    <row r="117" spans="1:7" ht="158.25" customHeight="1">
      <c r="A117" s="74" t="s">
        <v>385</v>
      </c>
      <c r="B117" s="44" t="s">
        <v>383</v>
      </c>
      <c r="C117" s="28">
        <v>527.79999999999995</v>
      </c>
      <c r="D117" s="28">
        <v>100</v>
      </c>
      <c r="E117" s="39">
        <v>45.8</v>
      </c>
      <c r="F117" s="29">
        <f t="shared" si="18"/>
        <v>8.6775293671845404</v>
      </c>
      <c r="G117" s="29">
        <f t="shared" si="19"/>
        <v>45.8</v>
      </c>
    </row>
    <row r="118" spans="1:7" ht="79.5" customHeight="1">
      <c r="A118" s="83" t="s">
        <v>256</v>
      </c>
      <c r="B118" s="47" t="s">
        <v>255</v>
      </c>
      <c r="C118" s="49">
        <f>C119+C120</f>
        <v>693.6</v>
      </c>
      <c r="D118" s="49">
        <f>D119+D120</f>
        <v>208</v>
      </c>
      <c r="E118" s="49">
        <f>E119+E120</f>
        <v>181.1</v>
      </c>
      <c r="F118" s="49">
        <f t="shared" ref="F118" si="20">E118/C118*100</f>
        <v>26.110149942329869</v>
      </c>
      <c r="G118" s="50">
        <f t="shared" ref="G118" si="21">E118/D118*100</f>
        <v>87.067307692307693</v>
      </c>
    </row>
    <row r="119" spans="1:7" ht="91.5" customHeight="1">
      <c r="A119" s="82" t="s">
        <v>267</v>
      </c>
      <c r="B119" s="27" t="s">
        <v>208</v>
      </c>
      <c r="C119" s="39">
        <v>55.5</v>
      </c>
      <c r="D119" s="39">
        <v>18</v>
      </c>
      <c r="E119" s="39">
        <v>14.5</v>
      </c>
      <c r="F119" s="28">
        <f t="shared" si="18"/>
        <v>26.126126126126124</v>
      </c>
      <c r="G119" s="29">
        <f t="shared" si="19"/>
        <v>80.555555555555557</v>
      </c>
    </row>
    <row r="120" spans="1:7" ht="81.75" customHeight="1">
      <c r="A120" s="53" t="s">
        <v>269</v>
      </c>
      <c r="B120" s="27" t="s">
        <v>207</v>
      </c>
      <c r="C120" s="39">
        <v>638.1</v>
      </c>
      <c r="D120" s="39">
        <v>190</v>
      </c>
      <c r="E120" s="39">
        <v>166.6</v>
      </c>
      <c r="F120" s="28">
        <f t="shared" si="18"/>
        <v>26.108760382385203</v>
      </c>
      <c r="G120" s="29">
        <f t="shared" si="19"/>
        <v>87.68421052631578</v>
      </c>
    </row>
    <row r="121" spans="1:7" ht="51.75" customHeight="1">
      <c r="A121" s="84" t="s">
        <v>260</v>
      </c>
      <c r="B121" s="47" t="s">
        <v>257</v>
      </c>
      <c r="C121" s="48">
        <f>C122</f>
        <v>812</v>
      </c>
      <c r="D121" s="48">
        <f t="shared" ref="D121:E121" si="22">D122</f>
        <v>93.5</v>
      </c>
      <c r="E121" s="48">
        <f t="shared" si="22"/>
        <v>93.5</v>
      </c>
      <c r="F121" s="49">
        <f t="shared" ref="F121:F137" si="23">E121/C121*100</f>
        <v>11.514778325123153</v>
      </c>
      <c r="G121" s="50">
        <f t="shared" si="19"/>
        <v>100</v>
      </c>
    </row>
    <row r="122" spans="1:7" ht="50.25" customHeight="1">
      <c r="A122" s="53" t="s">
        <v>268</v>
      </c>
      <c r="B122" s="27" t="s">
        <v>258</v>
      </c>
      <c r="C122" s="39">
        <v>812</v>
      </c>
      <c r="D122" s="39">
        <v>93.5</v>
      </c>
      <c r="E122" s="39">
        <v>93.5</v>
      </c>
      <c r="F122" s="28">
        <f t="shared" si="23"/>
        <v>11.514778325123153</v>
      </c>
      <c r="G122" s="29">
        <f t="shared" si="19"/>
        <v>100</v>
      </c>
    </row>
    <row r="123" spans="1:7" ht="62.25" customHeight="1">
      <c r="A123" s="84" t="s">
        <v>261</v>
      </c>
      <c r="B123" s="47" t="s">
        <v>259</v>
      </c>
      <c r="C123" s="48">
        <f>C124</f>
        <v>0.3</v>
      </c>
      <c r="D123" s="48">
        <f t="shared" ref="D123:E123" si="24">D124</f>
        <v>0</v>
      </c>
      <c r="E123" s="48">
        <f t="shared" si="24"/>
        <v>0</v>
      </c>
      <c r="F123" s="49">
        <f t="shared" si="23"/>
        <v>0</v>
      </c>
      <c r="G123" s="50" t="e">
        <f t="shared" si="19"/>
        <v>#DIV/0!</v>
      </c>
    </row>
    <row r="124" spans="1:7" ht="62.25" customHeight="1">
      <c r="A124" s="53" t="s">
        <v>266</v>
      </c>
      <c r="B124" s="27" t="s">
        <v>206</v>
      </c>
      <c r="C124" s="39">
        <v>0.3</v>
      </c>
      <c r="D124" s="39"/>
      <c r="E124" s="39"/>
      <c r="F124" s="28">
        <f t="shared" si="23"/>
        <v>0</v>
      </c>
      <c r="G124" s="29" t="e">
        <f t="shared" si="19"/>
        <v>#DIV/0!</v>
      </c>
    </row>
    <row r="125" spans="1:7" ht="63.75" customHeight="1">
      <c r="A125" s="85" t="s">
        <v>317</v>
      </c>
      <c r="B125" s="47" t="s">
        <v>318</v>
      </c>
      <c r="C125" s="48">
        <f>SUM(C126:C128)</f>
        <v>5364.5</v>
      </c>
      <c r="D125" s="48">
        <f>SUM(D126:D128)</f>
        <v>999.7</v>
      </c>
      <c r="E125" s="48">
        <f>SUM(E126:E128)</f>
        <v>988.2</v>
      </c>
      <c r="F125" s="28">
        <f t="shared" ref="F125:F128" si="25">E125/C125*100</f>
        <v>18.421101687016499</v>
      </c>
      <c r="G125" s="29">
        <f t="shared" ref="G125:G128" si="26">E125/D125*100</f>
        <v>98.849654896468948</v>
      </c>
    </row>
    <row r="126" spans="1:7" ht="96" customHeight="1">
      <c r="A126" s="82" t="s">
        <v>319</v>
      </c>
      <c r="B126" s="27" t="s">
        <v>320</v>
      </c>
      <c r="C126" s="39">
        <v>422.8</v>
      </c>
      <c r="D126" s="39">
        <v>78.8</v>
      </c>
      <c r="E126" s="39">
        <v>78.2</v>
      </c>
      <c r="F126" s="28">
        <f t="shared" si="25"/>
        <v>18.495742667928099</v>
      </c>
      <c r="G126" s="29">
        <f t="shared" si="26"/>
        <v>99.238578680203048</v>
      </c>
    </row>
    <row r="127" spans="1:7" ht="76.5" customHeight="1">
      <c r="A127" s="82" t="s">
        <v>386</v>
      </c>
      <c r="B127" s="27" t="s">
        <v>384</v>
      </c>
      <c r="C127" s="39">
        <v>79.3</v>
      </c>
      <c r="D127" s="39">
        <v>14.8</v>
      </c>
      <c r="E127" s="39">
        <v>10.8</v>
      </c>
      <c r="F127" s="28"/>
      <c r="G127" s="29"/>
    </row>
    <row r="128" spans="1:7" ht="78.75" customHeight="1">
      <c r="A128" s="82" t="s">
        <v>321</v>
      </c>
      <c r="B128" s="27" t="s">
        <v>322</v>
      </c>
      <c r="C128" s="39">
        <v>4862.3999999999996</v>
      </c>
      <c r="D128" s="39">
        <v>906.1</v>
      </c>
      <c r="E128" s="39">
        <v>899.2</v>
      </c>
      <c r="F128" s="28">
        <f t="shared" si="25"/>
        <v>18.492925304376442</v>
      </c>
      <c r="G128" s="29">
        <f t="shared" si="26"/>
        <v>99.238494647389913</v>
      </c>
    </row>
    <row r="129" spans="1:7" s="93" customFormat="1" ht="66.75" customHeight="1">
      <c r="A129" s="91" t="s">
        <v>262</v>
      </c>
      <c r="B129" s="81" t="s">
        <v>263</v>
      </c>
      <c r="C129" s="49">
        <f t="shared" ref="C129:E129" si="27">C130+C131</f>
        <v>4.8000000000000007</v>
      </c>
      <c r="D129" s="49">
        <f t="shared" si="27"/>
        <v>4.8000000000000007</v>
      </c>
      <c r="E129" s="49">
        <f t="shared" si="27"/>
        <v>4.7</v>
      </c>
      <c r="F129" s="49">
        <f t="shared" si="23"/>
        <v>97.916666666666657</v>
      </c>
      <c r="G129" s="92">
        <f t="shared" si="19"/>
        <v>97.916666666666657</v>
      </c>
    </row>
    <row r="130" spans="1:7" ht="98.25" customHeight="1">
      <c r="A130" s="53" t="s">
        <v>271</v>
      </c>
      <c r="B130" s="27" t="s">
        <v>265</v>
      </c>
      <c r="C130" s="39">
        <v>0.4</v>
      </c>
      <c r="D130" s="39">
        <v>0.4</v>
      </c>
      <c r="E130" s="39">
        <v>0.3</v>
      </c>
      <c r="F130" s="28">
        <f t="shared" ref="F130:F132" si="28">E130/C130*100</f>
        <v>74.999999999999986</v>
      </c>
      <c r="G130" s="29">
        <f t="shared" ref="G130:G132" si="29">E130/D130*100</f>
        <v>74.999999999999986</v>
      </c>
    </row>
    <row r="131" spans="1:7" ht="80.25" customHeight="1">
      <c r="A131" s="53" t="s">
        <v>270</v>
      </c>
      <c r="B131" s="27" t="s">
        <v>264</v>
      </c>
      <c r="C131" s="39">
        <v>4.4000000000000004</v>
      </c>
      <c r="D131" s="39">
        <v>4.4000000000000004</v>
      </c>
      <c r="E131" s="39">
        <v>4.4000000000000004</v>
      </c>
      <c r="F131" s="28">
        <f t="shared" si="28"/>
        <v>100</v>
      </c>
      <c r="G131" s="29">
        <f t="shared" si="29"/>
        <v>100</v>
      </c>
    </row>
    <row r="132" spans="1:7" ht="178.5" customHeight="1">
      <c r="A132" s="116" t="s">
        <v>365</v>
      </c>
      <c r="B132" s="117" t="s">
        <v>372</v>
      </c>
      <c r="C132" s="118">
        <v>7684.8</v>
      </c>
      <c r="D132" s="118"/>
      <c r="E132" s="118"/>
      <c r="F132" s="119">
        <f t="shared" si="28"/>
        <v>0</v>
      </c>
      <c r="G132" s="118" t="e">
        <f t="shared" si="29"/>
        <v>#DIV/0!</v>
      </c>
    </row>
    <row r="133" spans="1:7" ht="29.25" customHeight="1" thickBot="1">
      <c r="A133" s="88" t="s">
        <v>306</v>
      </c>
      <c r="B133" s="89" t="s">
        <v>373</v>
      </c>
      <c r="C133" s="90">
        <f>C135+C134+C136</f>
        <v>9848.0000000000018</v>
      </c>
      <c r="D133" s="90">
        <f>D135+D134+D136</f>
        <v>1642.3000000000002</v>
      </c>
      <c r="E133" s="90">
        <f>E135+E134+E136</f>
        <v>1620.7</v>
      </c>
      <c r="F133" s="115">
        <f t="shared" si="23"/>
        <v>16.457148659626316</v>
      </c>
      <c r="G133" s="90">
        <f t="shared" si="19"/>
        <v>98.68477135724288</v>
      </c>
    </row>
    <row r="134" spans="1:7" ht="164.25" customHeight="1">
      <c r="A134" s="110" t="s">
        <v>370</v>
      </c>
      <c r="B134" s="111" t="s">
        <v>371</v>
      </c>
      <c r="C134" s="112">
        <v>468.7</v>
      </c>
      <c r="D134" s="112">
        <v>78</v>
      </c>
      <c r="E134" s="113">
        <v>78</v>
      </c>
      <c r="F134" s="114"/>
      <c r="G134" s="112"/>
    </row>
    <row r="135" spans="1:7" ht="145.5" customHeight="1">
      <c r="A135" s="109" t="s">
        <v>356</v>
      </c>
      <c r="B135" s="101" t="s">
        <v>329</v>
      </c>
      <c r="C135" s="102">
        <v>9218.2000000000007</v>
      </c>
      <c r="D135" s="102">
        <v>1536.4</v>
      </c>
      <c r="E135" s="102">
        <v>1536.4</v>
      </c>
      <c r="F135" s="108">
        <f t="shared" si="23"/>
        <v>16.667028270161204</v>
      </c>
      <c r="G135" s="102">
        <f t="shared" si="19"/>
        <v>100</v>
      </c>
    </row>
    <row r="136" spans="1:7" ht="30.75" customHeight="1" thickBot="1">
      <c r="A136" s="121" t="s">
        <v>393</v>
      </c>
      <c r="B136" s="122"/>
      <c r="C136" s="123">
        <v>161.1</v>
      </c>
      <c r="D136" s="123">
        <v>27.9</v>
      </c>
      <c r="E136" s="123">
        <v>6.3</v>
      </c>
      <c r="F136" s="124">
        <f t="shared" si="23"/>
        <v>3.9106145251396649</v>
      </c>
      <c r="G136" s="123">
        <f t="shared" si="19"/>
        <v>22.58064516129032</v>
      </c>
    </row>
    <row r="137" spans="1:7" s="54" customFormat="1" ht="21" customHeight="1" thickBot="1">
      <c r="A137" s="104" t="s">
        <v>67</v>
      </c>
      <c r="B137" s="105" t="s">
        <v>68</v>
      </c>
      <c r="C137" s="106">
        <f>C36+C6</f>
        <v>369824.89999999997</v>
      </c>
      <c r="D137" s="106">
        <f>D36+D6</f>
        <v>55762.1</v>
      </c>
      <c r="E137" s="106">
        <f>E36+E6</f>
        <v>53898.1</v>
      </c>
      <c r="F137" s="106">
        <f t="shared" si="23"/>
        <v>14.573951077929042</v>
      </c>
      <c r="G137" s="107">
        <f t="shared" ref="G137" si="30">E137/D137*100</f>
        <v>96.657227758638925</v>
      </c>
    </row>
    <row r="138" spans="1:7" ht="15.75" customHeight="1">
      <c r="A138" s="129" t="s">
        <v>69</v>
      </c>
      <c r="B138" s="129"/>
      <c r="C138" s="129"/>
      <c r="D138" s="129"/>
      <c r="E138" s="129"/>
      <c r="F138" s="129"/>
      <c r="G138" s="129"/>
    </row>
    <row r="139" spans="1:7" ht="15.75">
      <c r="A139" s="56" t="s">
        <v>70</v>
      </c>
      <c r="B139" s="57" t="s">
        <v>71</v>
      </c>
      <c r="C139" s="58">
        <f>SUM(C140:C146)</f>
        <v>57788.5</v>
      </c>
      <c r="D139" s="58">
        <f>SUM(D140:D146)</f>
        <v>6560.5000000000009</v>
      </c>
      <c r="E139" s="58">
        <f>SUM(E140:E146)</f>
        <v>6556.9000000000005</v>
      </c>
      <c r="F139" s="58">
        <f t="shared" ref="F139:F148" si="31">E139/C139*100</f>
        <v>11.346375143843499</v>
      </c>
      <c r="G139" s="58">
        <f>E139/D139*100</f>
        <v>99.945126133678826</v>
      </c>
    </row>
    <row r="140" spans="1:7" ht="54" customHeight="1">
      <c r="A140" s="59" t="s">
        <v>359</v>
      </c>
      <c r="B140" s="60" t="s">
        <v>360</v>
      </c>
      <c r="C140" s="61">
        <v>3233.4</v>
      </c>
      <c r="D140" s="61">
        <v>885.2</v>
      </c>
      <c r="E140" s="61">
        <v>885.2</v>
      </c>
      <c r="F140" s="61">
        <f t="shared" si="31"/>
        <v>27.376755118451168</v>
      </c>
      <c r="G140" s="61">
        <f t="shared" ref="G140" si="32">E140/D140*100</f>
        <v>100</v>
      </c>
    </row>
    <row r="141" spans="1:7" ht="63">
      <c r="A141" s="59" t="s">
        <v>72</v>
      </c>
      <c r="B141" s="60" t="s">
        <v>73</v>
      </c>
      <c r="C141" s="61">
        <v>34411.599999999999</v>
      </c>
      <c r="D141" s="61">
        <v>3049.6</v>
      </c>
      <c r="E141" s="61">
        <v>3046</v>
      </c>
      <c r="F141" s="61">
        <f t="shared" si="31"/>
        <v>8.851666298573738</v>
      </c>
      <c r="G141" s="61">
        <f>E141/D141*100</f>
        <v>99.881951731374613</v>
      </c>
    </row>
    <row r="142" spans="1:7" ht="15.75">
      <c r="A142" s="59" t="s">
        <v>182</v>
      </c>
      <c r="B142" s="60" t="s">
        <v>181</v>
      </c>
      <c r="C142" s="61">
        <v>0.3</v>
      </c>
      <c r="D142" s="61">
        <v>0</v>
      </c>
      <c r="E142" s="61">
        <v>0</v>
      </c>
      <c r="F142" s="61">
        <f t="shared" si="31"/>
        <v>0</v>
      </c>
      <c r="G142" s="61" t="e">
        <f>E142/D142*100</f>
        <v>#DIV/0!</v>
      </c>
    </row>
    <row r="143" spans="1:7" ht="47.25">
      <c r="A143" s="59" t="s">
        <v>74</v>
      </c>
      <c r="B143" s="60" t="s">
        <v>75</v>
      </c>
      <c r="C143" s="61">
        <v>13779.2</v>
      </c>
      <c r="D143" s="61">
        <v>2017.4</v>
      </c>
      <c r="E143" s="61">
        <v>2017.4</v>
      </c>
      <c r="F143" s="61">
        <f t="shared" si="31"/>
        <v>14.640908035299582</v>
      </c>
      <c r="G143" s="61">
        <f>E143/D143*100</f>
        <v>100</v>
      </c>
    </row>
    <row r="144" spans="1:7" ht="15.75">
      <c r="A144" s="59" t="s">
        <v>76</v>
      </c>
      <c r="B144" s="60" t="s">
        <v>77</v>
      </c>
      <c r="C144" s="61">
        <v>0</v>
      </c>
      <c r="D144" s="61">
        <v>0</v>
      </c>
      <c r="E144" s="61">
        <v>0</v>
      </c>
      <c r="F144" s="61" t="e">
        <f t="shared" si="31"/>
        <v>#DIV/0!</v>
      </c>
      <c r="G144" s="61" t="e">
        <f>E144/D144*100</f>
        <v>#DIV/0!</v>
      </c>
    </row>
    <row r="145" spans="1:7" ht="15.75">
      <c r="A145" s="59" t="s">
        <v>78</v>
      </c>
      <c r="B145" s="60" t="s">
        <v>79</v>
      </c>
      <c r="C145" s="61">
        <v>200</v>
      </c>
      <c r="D145" s="61">
        <v>0</v>
      </c>
      <c r="E145" s="61">
        <v>0</v>
      </c>
      <c r="F145" s="61">
        <f t="shared" si="31"/>
        <v>0</v>
      </c>
      <c r="G145" s="61" t="e">
        <f>E145/D145*100</f>
        <v>#DIV/0!</v>
      </c>
    </row>
    <row r="146" spans="1:7" ht="15.75">
      <c r="A146" s="59" t="s">
        <v>80</v>
      </c>
      <c r="B146" s="60" t="s">
        <v>81</v>
      </c>
      <c r="C146" s="61">
        <v>6164</v>
      </c>
      <c r="D146" s="61">
        <v>608.29999999999995</v>
      </c>
      <c r="E146" s="61">
        <v>608.29999999999995</v>
      </c>
      <c r="F146" s="61">
        <f t="shared" si="31"/>
        <v>9.86859182349124</v>
      </c>
      <c r="G146" s="61">
        <f t="shared" ref="G146:G179" si="33">E146/D146*100</f>
        <v>100</v>
      </c>
    </row>
    <row r="147" spans="1:7" ht="15.75">
      <c r="A147" s="55" t="s">
        <v>82</v>
      </c>
      <c r="B147" s="57" t="s">
        <v>83</v>
      </c>
      <c r="C147" s="58">
        <f>SUM(C148:C148)</f>
        <v>812</v>
      </c>
      <c r="D147" s="58">
        <f>SUM(D148:D148)</f>
        <v>93.5</v>
      </c>
      <c r="E147" s="58">
        <f>SUM(E148:E148)</f>
        <v>93.5</v>
      </c>
      <c r="F147" s="58">
        <f t="shared" si="31"/>
        <v>11.514778325123153</v>
      </c>
      <c r="G147" s="58">
        <f t="shared" si="33"/>
        <v>100</v>
      </c>
    </row>
    <row r="148" spans="1:7" ht="15.75">
      <c r="A148" s="59" t="s">
        <v>84</v>
      </c>
      <c r="B148" s="60" t="s">
        <v>85</v>
      </c>
      <c r="C148" s="61">
        <v>812</v>
      </c>
      <c r="D148" s="61">
        <v>93.5</v>
      </c>
      <c r="E148" s="61">
        <v>93.5</v>
      </c>
      <c r="F148" s="61">
        <f t="shared" si="31"/>
        <v>11.514778325123153</v>
      </c>
      <c r="G148" s="61">
        <f t="shared" si="33"/>
        <v>100</v>
      </c>
    </row>
    <row r="149" spans="1:7" ht="31.5">
      <c r="A149" s="59" t="s">
        <v>86</v>
      </c>
      <c r="B149" s="57" t="s">
        <v>87</v>
      </c>
      <c r="C149" s="58">
        <f>SUM(C150:C150)</f>
        <v>1079.7</v>
      </c>
      <c r="D149" s="58">
        <f>SUM(D150:D150)</f>
        <v>172.7</v>
      </c>
      <c r="E149" s="58">
        <f>SUM(E150:E150)</f>
        <v>172.7</v>
      </c>
      <c r="F149" s="58">
        <f>E149/C149*100</f>
        <v>15.995183847365007</v>
      </c>
      <c r="G149" s="58">
        <f>E149/D149*100</f>
        <v>100</v>
      </c>
    </row>
    <row r="150" spans="1:7" ht="47.25">
      <c r="A150" s="59" t="s">
        <v>313</v>
      </c>
      <c r="B150" s="60" t="s">
        <v>312</v>
      </c>
      <c r="C150" s="61">
        <v>1079.7</v>
      </c>
      <c r="D150" s="61">
        <v>172.7</v>
      </c>
      <c r="E150" s="61">
        <v>172.7</v>
      </c>
      <c r="F150" s="58">
        <f>E150/C150*100</f>
        <v>15.995183847365007</v>
      </c>
      <c r="G150" s="58">
        <f>E150/D150*100</f>
        <v>100</v>
      </c>
    </row>
    <row r="151" spans="1:7" ht="15.75">
      <c r="A151" s="55" t="s">
        <v>88</v>
      </c>
      <c r="B151" s="57" t="s">
        <v>89</v>
      </c>
      <c r="C151" s="58">
        <f>SUM(C152:C154)</f>
        <v>10175.6</v>
      </c>
      <c r="D151" s="58">
        <f>SUM(D152:D154)</f>
        <v>241.8</v>
      </c>
      <c r="E151" s="58">
        <f>SUM(E152:E154)</f>
        <v>241.8</v>
      </c>
      <c r="F151" s="58">
        <f>E151/C151*100</f>
        <v>2.3762726522268958</v>
      </c>
      <c r="G151" s="58">
        <f t="shared" si="33"/>
        <v>100</v>
      </c>
    </row>
    <row r="152" spans="1:7" ht="15.75">
      <c r="A152" s="59" t="s">
        <v>90</v>
      </c>
      <c r="B152" s="60" t="s">
        <v>91</v>
      </c>
      <c r="C152" s="61">
        <v>284.10000000000002</v>
      </c>
      <c r="D152" s="61">
        <v>0</v>
      </c>
      <c r="E152" s="61">
        <v>0</v>
      </c>
      <c r="F152" s="58">
        <f>E152/C152*100</f>
        <v>0</v>
      </c>
      <c r="G152" s="58" t="e">
        <f>E152/D152*100</f>
        <v>#DIV/0!</v>
      </c>
    </row>
    <row r="153" spans="1:7" ht="15.75">
      <c r="A153" s="59" t="s">
        <v>92</v>
      </c>
      <c r="B153" s="60" t="s">
        <v>93</v>
      </c>
      <c r="C153" s="61">
        <v>9711.5</v>
      </c>
      <c r="D153" s="61">
        <v>200</v>
      </c>
      <c r="E153" s="61">
        <v>200</v>
      </c>
      <c r="F153" s="61">
        <f t="shared" ref="F153:F182" si="34">E153/C153*100</f>
        <v>2.0594140966894918</v>
      </c>
      <c r="G153" s="61">
        <f t="shared" si="33"/>
        <v>100</v>
      </c>
    </row>
    <row r="154" spans="1:7" ht="15.75">
      <c r="A154" s="59" t="s">
        <v>94</v>
      </c>
      <c r="B154" s="60" t="s">
        <v>95</v>
      </c>
      <c r="C154" s="61">
        <v>180</v>
      </c>
      <c r="D154" s="61">
        <v>41.8</v>
      </c>
      <c r="E154" s="61">
        <v>41.8</v>
      </c>
      <c r="F154" s="61">
        <f t="shared" si="34"/>
        <v>23.222222222222221</v>
      </c>
      <c r="G154" s="61">
        <f t="shared" si="33"/>
        <v>100</v>
      </c>
    </row>
    <row r="155" spans="1:7" ht="15.75">
      <c r="A155" s="55" t="s">
        <v>96</v>
      </c>
      <c r="B155" s="57" t="s">
        <v>97</v>
      </c>
      <c r="C155" s="58">
        <f>SUM(C156:C158)</f>
        <v>220</v>
      </c>
      <c r="D155" s="58">
        <f>SUM(D156:D158)</f>
        <v>0</v>
      </c>
      <c r="E155" s="58">
        <f>SUM(E156:E158)</f>
        <v>0</v>
      </c>
      <c r="F155" s="58">
        <f>E155/C155*100</f>
        <v>0</v>
      </c>
      <c r="G155" s="58" t="e">
        <f>E155/D155*100</f>
        <v>#DIV/0!</v>
      </c>
    </row>
    <row r="156" spans="1:7" ht="15.75">
      <c r="A156" s="59" t="s">
        <v>96</v>
      </c>
      <c r="B156" s="60" t="s">
        <v>311</v>
      </c>
      <c r="C156" s="61">
        <v>180</v>
      </c>
      <c r="D156" s="61">
        <v>0</v>
      </c>
      <c r="E156" s="61">
        <v>0</v>
      </c>
      <c r="F156" s="61">
        <f t="shared" ref="F156:F159" si="35">E156/C156*100</f>
        <v>0</v>
      </c>
      <c r="G156" s="61" t="e">
        <f t="shared" ref="G156:G159" si="36">E156/D156*100</f>
        <v>#DIV/0!</v>
      </c>
    </row>
    <row r="157" spans="1:7" ht="15.75">
      <c r="A157" s="59" t="s">
        <v>346</v>
      </c>
      <c r="B157" s="60" t="s">
        <v>345</v>
      </c>
      <c r="C157" s="61">
        <v>0</v>
      </c>
      <c r="D157" s="61">
        <v>0</v>
      </c>
      <c r="E157" s="61">
        <v>0</v>
      </c>
      <c r="F157" s="61" t="e">
        <f t="shared" si="35"/>
        <v>#DIV/0!</v>
      </c>
      <c r="G157" s="61" t="e">
        <f t="shared" si="36"/>
        <v>#DIV/0!</v>
      </c>
    </row>
    <row r="158" spans="1:7" ht="31.5">
      <c r="A158" s="59" t="s">
        <v>358</v>
      </c>
      <c r="B158" s="60" t="s">
        <v>357</v>
      </c>
      <c r="C158" s="61">
        <v>40</v>
      </c>
      <c r="D158" s="61">
        <v>0</v>
      </c>
      <c r="E158" s="61">
        <v>0</v>
      </c>
      <c r="F158" s="61">
        <f t="shared" si="35"/>
        <v>0</v>
      </c>
      <c r="G158" s="61" t="e">
        <f t="shared" si="36"/>
        <v>#DIV/0!</v>
      </c>
    </row>
    <row r="159" spans="1:7" ht="15.75">
      <c r="A159" s="103" t="s">
        <v>366</v>
      </c>
      <c r="B159" s="57" t="s">
        <v>367</v>
      </c>
      <c r="C159" s="58">
        <f>SUM(C160:C160)</f>
        <v>305</v>
      </c>
      <c r="D159" s="58">
        <f t="shared" ref="D159:E159" si="37">SUM(D160:D160)</f>
        <v>0</v>
      </c>
      <c r="E159" s="58">
        <f t="shared" si="37"/>
        <v>0</v>
      </c>
      <c r="F159" s="61">
        <f t="shared" si="35"/>
        <v>0</v>
      </c>
      <c r="G159" s="61" t="e">
        <f t="shared" si="36"/>
        <v>#DIV/0!</v>
      </c>
    </row>
    <row r="160" spans="1:7" ht="15.75">
      <c r="A160" s="59" t="s">
        <v>369</v>
      </c>
      <c r="B160" s="60" t="s">
        <v>368</v>
      </c>
      <c r="C160" s="61">
        <v>305</v>
      </c>
      <c r="D160" s="61">
        <v>0</v>
      </c>
      <c r="E160" s="61">
        <v>0</v>
      </c>
      <c r="F160" s="61">
        <f t="shared" ref="F160" si="38">E160/C160*100</f>
        <v>0</v>
      </c>
      <c r="G160" s="61" t="e">
        <f t="shared" ref="G160" si="39">E160/D160*100</f>
        <v>#DIV/0!</v>
      </c>
    </row>
    <row r="161" spans="1:7" ht="15.75">
      <c r="A161" s="55" t="s">
        <v>98</v>
      </c>
      <c r="B161" s="57" t="s">
        <v>99</v>
      </c>
      <c r="C161" s="58">
        <f>SUM(C162:C166)</f>
        <v>197187.5</v>
      </c>
      <c r="D161" s="58">
        <f>SUM(D162:D166)</f>
        <v>24955.5</v>
      </c>
      <c r="E161" s="58">
        <f>SUM(E162:E166)</f>
        <v>24955.5</v>
      </c>
      <c r="F161" s="58">
        <f t="shared" si="34"/>
        <v>12.655721077654517</v>
      </c>
      <c r="G161" s="58">
        <f t="shared" si="33"/>
        <v>100</v>
      </c>
    </row>
    <row r="162" spans="1:7" ht="15.75">
      <c r="A162" s="59" t="s">
        <v>100</v>
      </c>
      <c r="B162" s="60" t="s">
        <v>101</v>
      </c>
      <c r="C162" s="61">
        <v>16653.3</v>
      </c>
      <c r="D162" s="61">
        <v>2329.8000000000002</v>
      </c>
      <c r="E162" s="61">
        <v>2329.8000000000002</v>
      </c>
      <c r="F162" s="61">
        <f t="shared" si="34"/>
        <v>13.990019996036823</v>
      </c>
      <c r="G162" s="61">
        <f t="shared" si="33"/>
        <v>100</v>
      </c>
    </row>
    <row r="163" spans="1:7" ht="15.75">
      <c r="A163" s="59" t="s">
        <v>102</v>
      </c>
      <c r="B163" s="60" t="s">
        <v>103</v>
      </c>
      <c r="C163" s="61">
        <v>142235.5</v>
      </c>
      <c r="D163" s="61">
        <v>19122.5</v>
      </c>
      <c r="E163" s="61">
        <v>19122.5</v>
      </c>
      <c r="F163" s="61">
        <f t="shared" si="34"/>
        <v>13.44425266547381</v>
      </c>
      <c r="G163" s="61">
        <f t="shared" si="33"/>
        <v>100</v>
      </c>
    </row>
    <row r="164" spans="1:7" ht="15.75">
      <c r="A164" s="59" t="s">
        <v>104</v>
      </c>
      <c r="B164" s="60" t="s">
        <v>105</v>
      </c>
      <c r="C164" s="61">
        <v>21391.200000000001</v>
      </c>
      <c r="D164" s="61">
        <v>2072.4</v>
      </c>
      <c r="E164" s="61">
        <v>2072.4</v>
      </c>
      <c r="F164" s="61">
        <f>E164/C164*100</f>
        <v>9.6880960394928763</v>
      </c>
      <c r="G164" s="61">
        <f>E164/D164*100</f>
        <v>100</v>
      </c>
    </row>
    <row r="165" spans="1:7" ht="15.75">
      <c r="A165" s="59" t="s">
        <v>106</v>
      </c>
      <c r="B165" s="60" t="s">
        <v>107</v>
      </c>
      <c r="C165" s="61">
        <v>0</v>
      </c>
      <c r="D165" s="61">
        <v>0</v>
      </c>
      <c r="E165" s="61">
        <v>0</v>
      </c>
      <c r="F165" s="61" t="e">
        <f t="shared" si="34"/>
        <v>#DIV/0!</v>
      </c>
      <c r="G165" s="61" t="e">
        <f t="shared" si="33"/>
        <v>#DIV/0!</v>
      </c>
    </row>
    <row r="166" spans="1:7" ht="15.75">
      <c r="A166" s="59" t="s">
        <v>108</v>
      </c>
      <c r="B166" s="60" t="s">
        <v>109</v>
      </c>
      <c r="C166" s="61">
        <v>16907.5</v>
      </c>
      <c r="D166" s="61">
        <v>1430.8</v>
      </c>
      <c r="E166" s="61">
        <v>1430.8</v>
      </c>
      <c r="F166" s="61">
        <f t="shared" si="34"/>
        <v>8.4625166346296012</v>
      </c>
      <c r="G166" s="61">
        <f t="shared" si="33"/>
        <v>100</v>
      </c>
    </row>
    <row r="167" spans="1:7" ht="15.75">
      <c r="A167" s="55" t="s">
        <v>110</v>
      </c>
      <c r="B167" s="57" t="s">
        <v>111</v>
      </c>
      <c r="C167" s="58">
        <f>SUM(C168:C168)</f>
        <v>18030.7</v>
      </c>
      <c r="D167" s="58">
        <f>SUM(D168:D168)</f>
        <v>1718.8</v>
      </c>
      <c r="E167" s="58">
        <f>SUM(E168:E168)</f>
        <v>1718.8</v>
      </c>
      <c r="F167" s="58">
        <f t="shared" si="34"/>
        <v>9.5326304580520986</v>
      </c>
      <c r="G167" s="58">
        <f t="shared" si="33"/>
        <v>100</v>
      </c>
    </row>
    <row r="168" spans="1:7" ht="15.75">
      <c r="A168" s="59" t="s">
        <v>112</v>
      </c>
      <c r="B168" s="60" t="s">
        <v>113</v>
      </c>
      <c r="C168" s="61">
        <v>18030.7</v>
      </c>
      <c r="D168" s="61">
        <v>1718.8</v>
      </c>
      <c r="E168" s="61">
        <v>1718.8</v>
      </c>
      <c r="F168" s="61">
        <f t="shared" si="34"/>
        <v>9.5326304580520986</v>
      </c>
      <c r="G168" s="61">
        <f t="shared" si="33"/>
        <v>100</v>
      </c>
    </row>
    <row r="169" spans="1:7" ht="15.75">
      <c r="A169" s="55" t="s">
        <v>114</v>
      </c>
      <c r="B169" s="57" t="s">
        <v>115</v>
      </c>
      <c r="C169" s="58">
        <f>SUM(C170:C174)</f>
        <v>74156.2</v>
      </c>
      <c r="D169" s="58">
        <f>SUM(D170:D174)</f>
        <v>12071</v>
      </c>
      <c r="E169" s="58">
        <f>SUM(E170:E174)</f>
        <v>12071</v>
      </c>
      <c r="F169" s="58">
        <f t="shared" si="34"/>
        <v>16.277802800035602</v>
      </c>
      <c r="G169" s="58">
        <f t="shared" si="33"/>
        <v>100</v>
      </c>
    </row>
    <row r="170" spans="1:7" ht="15.75">
      <c r="A170" s="59" t="s">
        <v>116</v>
      </c>
      <c r="B170" s="60" t="s">
        <v>117</v>
      </c>
      <c r="C170" s="61">
        <v>2134</v>
      </c>
      <c r="D170" s="61">
        <v>331.4</v>
      </c>
      <c r="E170" s="61">
        <v>331.4</v>
      </c>
      <c r="F170" s="61">
        <f t="shared" si="34"/>
        <v>15.529522024367385</v>
      </c>
      <c r="G170" s="61">
        <f t="shared" si="33"/>
        <v>100</v>
      </c>
    </row>
    <row r="171" spans="1:7" ht="15.75">
      <c r="A171" s="59" t="s">
        <v>118</v>
      </c>
      <c r="B171" s="60" t="s">
        <v>119</v>
      </c>
      <c r="C171" s="61">
        <v>16888.400000000001</v>
      </c>
      <c r="D171" s="61">
        <v>3156.2</v>
      </c>
      <c r="E171" s="61">
        <v>3156.2</v>
      </c>
      <c r="F171" s="61">
        <f t="shared" si="34"/>
        <v>18.688567300632382</v>
      </c>
      <c r="G171" s="61">
        <f t="shared" si="33"/>
        <v>100</v>
      </c>
    </row>
    <row r="172" spans="1:7" ht="15.75">
      <c r="A172" s="59" t="s">
        <v>120</v>
      </c>
      <c r="B172" s="60" t="s">
        <v>121</v>
      </c>
      <c r="C172" s="61">
        <v>15841.2</v>
      </c>
      <c r="D172" s="61">
        <v>3204.6</v>
      </c>
      <c r="E172" s="61">
        <v>3204.6</v>
      </c>
      <c r="F172" s="61">
        <f t="shared" si="34"/>
        <v>20.2295280660556</v>
      </c>
      <c r="G172" s="61">
        <f t="shared" si="33"/>
        <v>100</v>
      </c>
    </row>
    <row r="173" spans="1:7" ht="15.75">
      <c r="A173" s="59" t="s">
        <v>122</v>
      </c>
      <c r="B173" s="60" t="s">
        <v>123</v>
      </c>
      <c r="C173" s="61">
        <v>27826.2</v>
      </c>
      <c r="D173" s="61">
        <v>2742.5</v>
      </c>
      <c r="E173" s="61">
        <v>2742.5</v>
      </c>
      <c r="F173" s="61">
        <f t="shared" si="34"/>
        <v>9.8558193357339476</v>
      </c>
      <c r="G173" s="61">
        <f t="shared" si="33"/>
        <v>100</v>
      </c>
    </row>
    <row r="174" spans="1:7" ht="15.75">
      <c r="A174" s="59" t="s">
        <v>124</v>
      </c>
      <c r="B174" s="60" t="s">
        <v>125</v>
      </c>
      <c r="C174" s="61">
        <v>11466.4</v>
      </c>
      <c r="D174" s="61">
        <v>2636.3</v>
      </c>
      <c r="E174" s="61">
        <v>2636.3</v>
      </c>
      <c r="F174" s="61">
        <f t="shared" si="34"/>
        <v>22.991523058675785</v>
      </c>
      <c r="G174" s="61">
        <f t="shared" si="33"/>
        <v>100</v>
      </c>
    </row>
    <row r="175" spans="1:7" ht="15.75">
      <c r="A175" s="55" t="s">
        <v>126</v>
      </c>
      <c r="B175" s="57" t="s">
        <v>127</v>
      </c>
      <c r="C175" s="58">
        <f>SUM(C176:C176)</f>
        <v>845</v>
      </c>
      <c r="D175" s="58">
        <f>SUM(D176:D176)</f>
        <v>36</v>
      </c>
      <c r="E175" s="58">
        <f>SUM(E176:E176)</f>
        <v>36</v>
      </c>
      <c r="F175" s="58">
        <f t="shared" si="34"/>
        <v>4.2603550295857984</v>
      </c>
      <c r="G175" s="58">
        <f t="shared" si="33"/>
        <v>100</v>
      </c>
    </row>
    <row r="176" spans="1:7" ht="31.5">
      <c r="A176" s="59" t="s">
        <v>180</v>
      </c>
      <c r="B176" s="60" t="s">
        <v>179</v>
      </c>
      <c r="C176" s="61">
        <v>845</v>
      </c>
      <c r="D176" s="61">
        <v>36</v>
      </c>
      <c r="E176" s="61">
        <v>36</v>
      </c>
      <c r="F176" s="61">
        <f t="shared" si="34"/>
        <v>4.2603550295857984</v>
      </c>
      <c r="G176" s="61">
        <f t="shared" si="33"/>
        <v>100</v>
      </c>
    </row>
    <row r="177" spans="1:7" ht="31.5">
      <c r="A177" s="55" t="s">
        <v>128</v>
      </c>
      <c r="B177" s="57" t="s">
        <v>129</v>
      </c>
      <c r="C177" s="58">
        <f>SUM(C178)</f>
        <v>0</v>
      </c>
      <c r="D177" s="58">
        <f>SUM(D178)</f>
        <v>0</v>
      </c>
      <c r="E177" s="58">
        <f>SUM(E178)</f>
        <v>0</v>
      </c>
      <c r="F177" s="61" t="e">
        <f>E177/C177*100</f>
        <v>#DIV/0!</v>
      </c>
      <c r="G177" s="61">
        <v>100</v>
      </c>
    </row>
    <row r="178" spans="1:7" ht="31.5">
      <c r="A178" s="59" t="s">
        <v>130</v>
      </c>
      <c r="B178" s="60" t="s">
        <v>131</v>
      </c>
      <c r="C178" s="61">
        <v>0</v>
      </c>
      <c r="D178" s="61">
        <v>0</v>
      </c>
      <c r="E178" s="61">
        <v>0</v>
      </c>
      <c r="F178" s="61" t="e">
        <f>E178/C178*100</f>
        <v>#DIV/0!</v>
      </c>
      <c r="G178" s="61">
        <v>100</v>
      </c>
    </row>
    <row r="179" spans="1:7" ht="47.25">
      <c r="A179" s="55" t="s">
        <v>132</v>
      </c>
      <c r="B179" s="57" t="s">
        <v>133</v>
      </c>
      <c r="C179" s="58">
        <f>SUM(C180:C181)</f>
        <v>10444.9</v>
      </c>
      <c r="D179" s="58">
        <f>SUM(D180:D181)</f>
        <v>1713.7</v>
      </c>
      <c r="E179" s="58">
        <f>SUM(E180:E181)</f>
        <v>1713.7</v>
      </c>
      <c r="F179" s="58">
        <f t="shared" si="34"/>
        <v>16.407050330783445</v>
      </c>
      <c r="G179" s="58">
        <f t="shared" si="33"/>
        <v>100</v>
      </c>
    </row>
    <row r="180" spans="1:7" ht="47.25">
      <c r="A180" s="59" t="s">
        <v>134</v>
      </c>
      <c r="B180" s="60" t="s">
        <v>135</v>
      </c>
      <c r="C180" s="61">
        <v>6717</v>
      </c>
      <c r="D180" s="61">
        <v>1037.2</v>
      </c>
      <c r="E180" s="61">
        <v>1037.2</v>
      </c>
      <c r="F180" s="61">
        <f t="shared" si="34"/>
        <v>15.441417299389609</v>
      </c>
      <c r="G180" s="61">
        <f>E180/D180*100</f>
        <v>100</v>
      </c>
    </row>
    <row r="181" spans="1:7" ht="15.75">
      <c r="A181" s="62" t="s">
        <v>232</v>
      </c>
      <c r="B181" s="60" t="s">
        <v>136</v>
      </c>
      <c r="C181" s="61">
        <v>3727.9</v>
      </c>
      <c r="D181" s="61">
        <v>676.5</v>
      </c>
      <c r="E181" s="61">
        <v>676.5</v>
      </c>
      <c r="F181" s="61">
        <f>E181/C181*100</f>
        <v>18.146946001770434</v>
      </c>
      <c r="G181" s="61">
        <f>E181/D181*100</f>
        <v>100</v>
      </c>
    </row>
    <row r="182" spans="1:7" ht="15.75">
      <c r="A182" s="55" t="s">
        <v>137</v>
      </c>
      <c r="B182" s="57" t="s">
        <v>138</v>
      </c>
      <c r="C182" s="58">
        <f>SUM(C139,C147,C149,C151,C155,C159,C161,C167,C169,C175,C177,C179)</f>
        <v>371045.10000000003</v>
      </c>
      <c r="D182" s="58">
        <f>SUM(D139,D147,D149,D151,D155,D161,D167,D169,D175,D177,D179,D159)</f>
        <v>47563.5</v>
      </c>
      <c r="E182" s="58">
        <f>SUM(E139,E147,E149,E151,E155,E161,E167,E169,E175,E177,E179)+E159</f>
        <v>47559.9</v>
      </c>
      <c r="F182" s="58">
        <f t="shared" si="34"/>
        <v>12.817821876639792</v>
      </c>
      <c r="G182" s="58">
        <f>E182/D182*100</f>
        <v>99.992431170960927</v>
      </c>
    </row>
    <row r="183" spans="1:7" ht="15.75">
      <c r="A183" s="130"/>
      <c r="B183" s="130"/>
      <c r="C183" s="130"/>
      <c r="D183" s="130"/>
      <c r="E183" s="130"/>
      <c r="F183" s="130"/>
      <c r="G183" s="130"/>
    </row>
    <row r="184" spans="1:7" ht="31.5">
      <c r="A184" s="55" t="s">
        <v>139</v>
      </c>
      <c r="B184" s="56"/>
      <c r="C184" s="58">
        <f>C137-C182</f>
        <v>-1220.2000000000698</v>
      </c>
      <c r="D184" s="58">
        <f>D137-D182</f>
        <v>8198.5999999999985</v>
      </c>
      <c r="E184" s="58">
        <f>E137-E182</f>
        <v>6338.1999999999971</v>
      </c>
      <c r="F184" s="61"/>
      <c r="G184" s="61"/>
    </row>
    <row r="185" spans="1:7" ht="31.5">
      <c r="A185" s="55" t="s">
        <v>140</v>
      </c>
      <c r="B185" s="56" t="s">
        <v>141</v>
      </c>
      <c r="C185" s="58">
        <f>C186+C196+C199</f>
        <v>1220.1999999999534</v>
      </c>
      <c r="D185" s="58">
        <f>D186+D196+D199</f>
        <v>-8198.5999999999985</v>
      </c>
      <c r="E185" s="58">
        <f>E186+E196+E199</f>
        <v>-6338.1999999999971</v>
      </c>
      <c r="F185" s="61"/>
      <c r="G185" s="61"/>
    </row>
    <row r="186" spans="1:7" ht="31.5">
      <c r="A186" s="55" t="s">
        <v>142</v>
      </c>
      <c r="B186" s="56" t="s">
        <v>143</v>
      </c>
      <c r="C186" s="58">
        <f>C191</f>
        <v>0</v>
      </c>
      <c r="D186" s="58">
        <f>D191</f>
        <v>0</v>
      </c>
      <c r="E186" s="58">
        <f>E191</f>
        <v>0</v>
      </c>
      <c r="F186" s="61"/>
      <c r="G186" s="61"/>
    </row>
    <row r="187" spans="1:7" ht="31.5">
      <c r="A187" s="59" t="s">
        <v>144</v>
      </c>
      <c r="B187" s="63" t="s">
        <v>145</v>
      </c>
      <c r="C187" s="61"/>
      <c r="D187" s="61"/>
      <c r="E187" s="61">
        <f>E188</f>
        <v>0</v>
      </c>
      <c r="F187" s="61"/>
      <c r="G187" s="61"/>
    </row>
    <row r="188" spans="1:7" ht="47.25">
      <c r="A188" s="59" t="s">
        <v>146</v>
      </c>
      <c r="B188" s="63" t="s">
        <v>147</v>
      </c>
      <c r="C188" s="61"/>
      <c r="D188" s="61"/>
      <c r="E188" s="61">
        <v>0</v>
      </c>
      <c r="F188" s="61"/>
      <c r="G188" s="61"/>
    </row>
    <row r="189" spans="1:7" ht="31.5">
      <c r="A189" s="59" t="s">
        <v>148</v>
      </c>
      <c r="B189" s="63" t="s">
        <v>149</v>
      </c>
      <c r="C189" s="61"/>
      <c r="D189" s="61"/>
      <c r="E189" s="61">
        <f>E190</f>
        <v>0</v>
      </c>
      <c r="F189" s="61"/>
      <c r="G189" s="61"/>
    </row>
    <row r="190" spans="1:7" ht="47.25">
      <c r="A190" s="59" t="s">
        <v>150</v>
      </c>
      <c r="B190" s="63" t="s">
        <v>151</v>
      </c>
      <c r="C190" s="61"/>
      <c r="D190" s="61"/>
      <c r="E190" s="61">
        <v>0</v>
      </c>
      <c r="F190" s="61"/>
      <c r="G190" s="61"/>
    </row>
    <row r="191" spans="1:7" ht="31.5">
      <c r="A191" s="64" t="s">
        <v>152</v>
      </c>
      <c r="B191" s="65" t="s">
        <v>153</v>
      </c>
      <c r="C191" s="66">
        <f>C194</f>
        <v>0</v>
      </c>
      <c r="D191" s="66">
        <f>D194</f>
        <v>0</v>
      </c>
      <c r="E191" s="66">
        <f>E194</f>
        <v>0</v>
      </c>
      <c r="F191" s="61"/>
      <c r="G191" s="61"/>
    </row>
    <row r="192" spans="1:7" ht="63">
      <c r="A192" s="59" t="s">
        <v>154</v>
      </c>
      <c r="B192" s="63" t="s">
        <v>155</v>
      </c>
      <c r="C192" s="61"/>
      <c r="D192" s="61">
        <f>D193</f>
        <v>0</v>
      </c>
      <c r="E192" s="61"/>
      <c r="F192" s="67"/>
      <c r="G192" s="67"/>
    </row>
    <row r="193" spans="1:7" ht="63">
      <c r="A193" s="59" t="s">
        <v>154</v>
      </c>
      <c r="B193" s="63" t="s">
        <v>156</v>
      </c>
      <c r="C193" s="67"/>
      <c r="D193" s="67">
        <v>0</v>
      </c>
      <c r="E193" s="67"/>
      <c r="F193" s="67"/>
      <c r="G193" s="67"/>
    </row>
    <row r="194" spans="1:7" ht="31.5">
      <c r="A194" s="59" t="s">
        <v>157</v>
      </c>
      <c r="B194" s="63" t="s">
        <v>158</v>
      </c>
      <c r="C194" s="61">
        <f>C195</f>
        <v>0</v>
      </c>
      <c r="D194" s="61">
        <f>D195</f>
        <v>0</v>
      </c>
      <c r="E194" s="61">
        <f>E195</f>
        <v>0</v>
      </c>
      <c r="F194" s="61"/>
      <c r="G194" s="61"/>
    </row>
    <row r="195" spans="1:7" ht="47.25">
      <c r="A195" s="59" t="s">
        <v>159</v>
      </c>
      <c r="B195" s="63" t="s">
        <v>160</v>
      </c>
      <c r="C195" s="61">
        <v>0</v>
      </c>
      <c r="D195" s="61">
        <v>0</v>
      </c>
      <c r="E195" s="61"/>
      <c r="F195" s="61"/>
      <c r="G195" s="61"/>
    </row>
    <row r="196" spans="1:7" ht="31.5">
      <c r="A196" s="68" t="s">
        <v>161</v>
      </c>
      <c r="B196" s="63" t="s">
        <v>162</v>
      </c>
      <c r="C196" s="61">
        <f t="shared" ref="C196:E197" si="40">C197</f>
        <v>371045.1</v>
      </c>
      <c r="D196" s="61">
        <f t="shared" si="40"/>
        <v>47563.5</v>
      </c>
      <c r="E196" s="61">
        <f t="shared" si="40"/>
        <v>47559.9</v>
      </c>
      <c r="F196" s="61"/>
      <c r="G196" s="61"/>
    </row>
    <row r="197" spans="1:7" ht="15.75">
      <c r="A197" s="68" t="s">
        <v>163</v>
      </c>
      <c r="B197" s="63" t="s">
        <v>164</v>
      </c>
      <c r="C197" s="61">
        <f t="shared" si="40"/>
        <v>371045.1</v>
      </c>
      <c r="D197" s="61">
        <f>D198</f>
        <v>47563.5</v>
      </c>
      <c r="E197" s="61">
        <f>E198</f>
        <v>47559.9</v>
      </c>
      <c r="F197" s="61"/>
      <c r="G197" s="61"/>
    </row>
    <row r="198" spans="1:7" ht="31.5">
      <c r="A198" s="68" t="s">
        <v>165</v>
      </c>
      <c r="B198" s="63" t="s">
        <v>166</v>
      </c>
      <c r="C198" s="61">
        <v>371045.1</v>
      </c>
      <c r="D198" s="61">
        <v>47563.5</v>
      </c>
      <c r="E198" s="61">
        <v>47559.9</v>
      </c>
      <c r="F198" s="61"/>
      <c r="G198" s="61"/>
    </row>
    <row r="199" spans="1:7" ht="31.5">
      <c r="A199" s="59" t="s">
        <v>167</v>
      </c>
      <c r="B199" s="63" t="s">
        <v>168</v>
      </c>
      <c r="C199" s="61">
        <f t="shared" ref="C199:E200" si="41">C200</f>
        <v>-369824.9</v>
      </c>
      <c r="D199" s="61">
        <f>D200</f>
        <v>-55762.1</v>
      </c>
      <c r="E199" s="61">
        <f>E200</f>
        <v>-53898.1</v>
      </c>
      <c r="F199" s="61"/>
      <c r="G199" s="61"/>
    </row>
    <row r="200" spans="1:7" ht="94.5">
      <c r="A200" s="68" t="s">
        <v>169</v>
      </c>
      <c r="B200" s="63" t="s">
        <v>170</v>
      </c>
      <c r="C200" s="61">
        <f t="shared" si="41"/>
        <v>-369824.9</v>
      </c>
      <c r="D200" s="61">
        <f t="shared" si="41"/>
        <v>-55762.1</v>
      </c>
      <c r="E200" s="61">
        <f t="shared" si="41"/>
        <v>-53898.1</v>
      </c>
      <c r="F200" s="61"/>
      <c r="G200" s="61"/>
    </row>
    <row r="201" spans="1:7" ht="31.5">
      <c r="A201" s="68" t="s">
        <v>171</v>
      </c>
      <c r="B201" s="63" t="s">
        <v>172</v>
      </c>
      <c r="C201" s="61">
        <v>-369824.9</v>
      </c>
      <c r="D201" s="61">
        <v>-55762.1</v>
      </c>
      <c r="E201" s="61">
        <v>-53898.1</v>
      </c>
      <c r="F201" s="61"/>
      <c r="G201" s="61"/>
    </row>
    <row r="202" spans="1:7" ht="15.75">
      <c r="A202" s="55" t="s">
        <v>173</v>
      </c>
      <c r="B202" s="56" t="s">
        <v>174</v>
      </c>
      <c r="C202" s="58">
        <v>1220.2</v>
      </c>
      <c r="D202" s="58">
        <v>-8198.6</v>
      </c>
      <c r="E202" s="58">
        <v>-6338.2</v>
      </c>
      <c r="F202" s="61"/>
      <c r="G202" s="61"/>
    </row>
    <row r="203" spans="1:7" ht="15.75">
      <c r="A203" s="69"/>
      <c r="B203" s="69"/>
      <c r="C203" s="70"/>
      <c r="D203" s="70"/>
      <c r="E203" s="70"/>
      <c r="F203" s="71"/>
      <c r="G203" s="71"/>
    </row>
    <row r="204" spans="1:7" ht="15.75">
      <c r="A204" s="69"/>
      <c r="B204" s="69"/>
      <c r="C204" s="70"/>
      <c r="D204" s="70"/>
      <c r="E204" s="70"/>
      <c r="F204" s="71"/>
      <c r="G204" s="71"/>
    </row>
    <row r="205" spans="1:7" ht="15.75">
      <c r="A205" s="69"/>
      <c r="B205" s="69"/>
      <c r="C205" s="70"/>
      <c r="D205" s="70"/>
      <c r="E205" s="70"/>
      <c r="F205" s="71"/>
      <c r="G205" s="71"/>
    </row>
    <row r="206" spans="1:7" ht="15.75">
      <c r="A206" s="125" t="s">
        <v>175</v>
      </c>
      <c r="B206" s="125"/>
      <c r="C206" s="126" t="s">
        <v>176</v>
      </c>
      <c r="D206" s="126"/>
      <c r="E206" s="72" t="s">
        <v>177</v>
      </c>
      <c r="F206" s="73"/>
      <c r="G206" s="71"/>
    </row>
  </sheetData>
  <sheetProtection selectLockedCells="1" selectUnlockedCells="1"/>
  <mergeCells count="7">
    <mergeCell ref="A206:B206"/>
    <mergeCell ref="C206:D206"/>
    <mergeCell ref="A1:E1"/>
    <mergeCell ref="A2:E2"/>
    <mergeCell ref="E4:G4"/>
    <mergeCell ref="A138:G138"/>
    <mergeCell ref="A183:G183"/>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2024-07-05T12:47:23Z</cp:lastPrinted>
  <dcterms:created xsi:type="dcterms:W3CDTF">2017-12-08T11:16:10Z</dcterms:created>
  <dcterms:modified xsi:type="dcterms:W3CDTF">2025-03-13T06:22:09Z</dcterms:modified>
</cp:coreProperties>
</file>