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01.12.2019" sheetId="1" r:id="rId1"/>
  </sheets>
  <definedNames>
    <definedName name="Excel_BuiltIn__FilterDatabase" localSheetId="0">'01.12.2019'!$A$5:$E$5</definedName>
    <definedName name="_xlnm.Print_Titles" localSheetId="0">'01.12.2019'!$5:$5</definedName>
  </definedNames>
  <calcPr calcId="124519"/>
</workbook>
</file>

<file path=xl/calcChain.xml><?xml version="1.0" encoding="utf-8"?>
<calcChain xmlns="http://schemas.openxmlformats.org/spreadsheetml/2006/main">
  <c r="D201" i="1"/>
  <c r="E76"/>
  <c r="D76"/>
  <c r="E49"/>
  <c r="C76"/>
  <c r="F130"/>
  <c r="G130"/>
  <c r="C129"/>
  <c r="D129"/>
  <c r="E129"/>
  <c r="F129" s="1"/>
  <c r="C63"/>
  <c r="C60"/>
  <c r="C57"/>
  <c r="E39"/>
  <c r="D39"/>
  <c r="C39"/>
  <c r="E139"/>
  <c r="G141"/>
  <c r="D139"/>
  <c r="F141"/>
  <c r="E10"/>
  <c r="F11"/>
  <c r="D199"/>
  <c r="E26"/>
  <c r="E127"/>
  <c r="C139"/>
  <c r="C127"/>
  <c r="D131"/>
  <c r="D127"/>
  <c r="F116"/>
  <c r="G116"/>
  <c r="C15"/>
  <c r="D10"/>
  <c r="C10"/>
  <c r="D26"/>
  <c r="G14"/>
  <c r="F14"/>
  <c r="C50"/>
  <c r="C131"/>
  <c r="C181"/>
  <c r="D156"/>
  <c r="E50"/>
  <c r="G129" l="1"/>
  <c r="D75"/>
  <c r="C134"/>
  <c r="E19" l="1"/>
  <c r="E160" l="1"/>
  <c r="G132"/>
  <c r="G133"/>
  <c r="F132"/>
  <c r="F133"/>
  <c r="E75"/>
  <c r="E73" s="1"/>
  <c r="E131"/>
  <c r="F88"/>
  <c r="G88"/>
  <c r="G83"/>
  <c r="D160"/>
  <c r="F83"/>
  <c r="C160"/>
  <c r="D50"/>
  <c r="E120"/>
  <c r="D120"/>
  <c r="C120"/>
  <c r="G33"/>
  <c r="F33"/>
  <c r="D137"/>
  <c r="F131" l="1"/>
  <c r="G131"/>
  <c r="D123"/>
  <c r="E123"/>
  <c r="G140"/>
  <c r="F140"/>
  <c r="F53"/>
  <c r="G53"/>
  <c r="F52"/>
  <c r="F51"/>
  <c r="G52"/>
  <c r="G51"/>
  <c r="D152"/>
  <c r="G69"/>
  <c r="D177"/>
  <c r="D181"/>
  <c r="G86"/>
  <c r="F72"/>
  <c r="G72"/>
  <c r="C75"/>
  <c r="F86"/>
  <c r="C54"/>
  <c r="F115"/>
  <c r="G115"/>
  <c r="F94"/>
  <c r="G94"/>
  <c r="F17"/>
  <c r="G17"/>
  <c r="G55"/>
  <c r="G56"/>
  <c r="F55"/>
  <c r="F56"/>
  <c r="E67"/>
  <c r="C179"/>
  <c r="D134"/>
  <c r="E137"/>
  <c r="C137"/>
  <c r="F138"/>
  <c r="G138"/>
  <c r="G136"/>
  <c r="F136"/>
  <c r="G135"/>
  <c r="F135"/>
  <c r="E134"/>
  <c r="G128"/>
  <c r="F128"/>
  <c r="G126"/>
  <c r="E125"/>
  <c r="D125"/>
  <c r="C125"/>
  <c r="F126"/>
  <c r="C123"/>
  <c r="F124"/>
  <c r="G124"/>
  <c r="E118"/>
  <c r="D118"/>
  <c r="D73" s="1"/>
  <c r="C118"/>
  <c r="F119"/>
  <c r="E54"/>
  <c r="D54"/>
  <c r="C26"/>
  <c r="G36"/>
  <c r="G35"/>
  <c r="G34"/>
  <c r="D67"/>
  <c r="C67"/>
  <c r="C66" s="1"/>
  <c r="E28"/>
  <c r="D28"/>
  <c r="C28"/>
  <c r="C30"/>
  <c r="D30"/>
  <c r="E30"/>
  <c r="C49" l="1"/>
  <c r="C73"/>
  <c r="F139"/>
  <c r="G75"/>
  <c r="F50"/>
  <c r="G139"/>
  <c r="G50"/>
  <c r="G54"/>
  <c r="G120"/>
  <c r="F75"/>
  <c r="F120"/>
  <c r="F26"/>
  <c r="G26"/>
  <c r="G30"/>
  <c r="G31"/>
  <c r="G25"/>
  <c r="F25"/>
  <c r="G24"/>
  <c r="E196"/>
  <c r="G11"/>
  <c r="G108"/>
  <c r="D202"/>
  <c r="E66"/>
  <c r="F110"/>
  <c r="G110"/>
  <c r="D179"/>
  <c r="F69"/>
  <c r="C202"/>
  <c r="C201" s="1"/>
  <c r="G125"/>
  <c r="F54"/>
  <c r="F108"/>
  <c r="G111"/>
  <c r="F111"/>
  <c r="D66"/>
  <c r="D49" s="1"/>
  <c r="G114"/>
  <c r="F93"/>
  <c r="G93"/>
  <c r="F90"/>
  <c r="G90"/>
  <c r="G77"/>
  <c r="G79"/>
  <c r="F77"/>
  <c r="F79"/>
  <c r="G137"/>
  <c r="F137"/>
  <c r="F134"/>
  <c r="G134"/>
  <c r="G122"/>
  <c r="F107"/>
  <c r="G107"/>
  <c r="G97"/>
  <c r="F71"/>
  <c r="G71"/>
  <c r="G68"/>
  <c r="G70"/>
  <c r="F68"/>
  <c r="F70"/>
  <c r="D22"/>
  <c r="D21" s="1"/>
  <c r="C22"/>
  <c r="C21" s="1"/>
  <c r="D144"/>
  <c r="D32"/>
  <c r="C38" l="1"/>
  <c r="C37" s="1"/>
  <c r="E38"/>
  <c r="E37" s="1"/>
  <c r="D38"/>
  <c r="D37" s="1"/>
  <c r="G67"/>
  <c r="G49"/>
  <c r="F66"/>
  <c r="G66"/>
  <c r="F67"/>
  <c r="E22"/>
  <c r="E21" s="1"/>
  <c r="D15"/>
  <c r="G147"/>
  <c r="F147"/>
  <c r="F98"/>
  <c r="G98"/>
  <c r="G123" l="1"/>
  <c r="F48"/>
  <c r="F84"/>
  <c r="F85"/>
  <c r="G85"/>
  <c r="F125"/>
  <c r="F122"/>
  <c r="G84"/>
  <c r="F118"/>
  <c r="C154"/>
  <c r="C152"/>
  <c r="C144"/>
  <c r="D196"/>
  <c r="D193" s="1"/>
  <c r="D194"/>
  <c r="C156"/>
  <c r="C177"/>
  <c r="D171"/>
  <c r="C171"/>
  <c r="C169"/>
  <c r="D163"/>
  <c r="C163"/>
  <c r="G149"/>
  <c r="F149"/>
  <c r="E32"/>
  <c r="G32" s="1"/>
  <c r="C32"/>
  <c r="E199"/>
  <c r="E198" s="1"/>
  <c r="E152"/>
  <c r="G152" s="1"/>
  <c r="G41"/>
  <c r="G43"/>
  <c r="G44"/>
  <c r="G45"/>
  <c r="G47"/>
  <c r="G48"/>
  <c r="F41"/>
  <c r="F43"/>
  <c r="F44"/>
  <c r="F45"/>
  <c r="F47"/>
  <c r="C7"/>
  <c r="D7"/>
  <c r="E7"/>
  <c r="F8"/>
  <c r="G8"/>
  <c r="F9"/>
  <c r="G9"/>
  <c r="G10"/>
  <c r="F12"/>
  <c r="G12"/>
  <c r="F13"/>
  <c r="G13"/>
  <c r="E15"/>
  <c r="G15" s="1"/>
  <c r="F16"/>
  <c r="G16"/>
  <c r="F18"/>
  <c r="G18"/>
  <c r="G22"/>
  <c r="F23"/>
  <c r="G23"/>
  <c r="F24"/>
  <c r="F27"/>
  <c r="G27"/>
  <c r="F30"/>
  <c r="F31"/>
  <c r="F34"/>
  <c r="F35"/>
  <c r="F40"/>
  <c r="G40"/>
  <c r="C46"/>
  <c r="C42" s="1"/>
  <c r="D46"/>
  <c r="D42" s="1"/>
  <c r="E46"/>
  <c r="E42" s="1"/>
  <c r="F49"/>
  <c r="F74"/>
  <c r="G74"/>
  <c r="G76"/>
  <c r="F80"/>
  <c r="G80"/>
  <c r="F81"/>
  <c r="G81"/>
  <c r="F82"/>
  <c r="G82"/>
  <c r="F89"/>
  <c r="G89"/>
  <c r="F91"/>
  <c r="G91"/>
  <c r="F92"/>
  <c r="G92"/>
  <c r="F95"/>
  <c r="G95"/>
  <c r="F96"/>
  <c r="G96"/>
  <c r="F97"/>
  <c r="F99"/>
  <c r="G99"/>
  <c r="F100"/>
  <c r="G100"/>
  <c r="F101"/>
  <c r="G101"/>
  <c r="F102"/>
  <c r="G102"/>
  <c r="F103"/>
  <c r="G103"/>
  <c r="F104"/>
  <c r="G104"/>
  <c r="F105"/>
  <c r="G105"/>
  <c r="F106"/>
  <c r="G106"/>
  <c r="F109"/>
  <c r="G109"/>
  <c r="F113"/>
  <c r="G113"/>
  <c r="F114"/>
  <c r="F121"/>
  <c r="G121"/>
  <c r="F123"/>
  <c r="F127"/>
  <c r="G127"/>
  <c r="E144"/>
  <c r="F146"/>
  <c r="G146"/>
  <c r="F148"/>
  <c r="G148"/>
  <c r="F150"/>
  <c r="G150"/>
  <c r="F151"/>
  <c r="G151"/>
  <c r="F153"/>
  <c r="G153"/>
  <c r="D154"/>
  <c r="E154"/>
  <c r="F155"/>
  <c r="G155"/>
  <c r="E156"/>
  <c r="F157"/>
  <c r="G157"/>
  <c r="F158"/>
  <c r="G158"/>
  <c r="F159"/>
  <c r="G159"/>
  <c r="F160"/>
  <c r="E163"/>
  <c r="F164"/>
  <c r="G164"/>
  <c r="F165"/>
  <c r="G165"/>
  <c r="F166"/>
  <c r="G166"/>
  <c r="F167"/>
  <c r="G167"/>
  <c r="F168"/>
  <c r="G168"/>
  <c r="D169"/>
  <c r="E169"/>
  <c r="F170"/>
  <c r="G170"/>
  <c r="E171"/>
  <c r="F172"/>
  <c r="G172"/>
  <c r="F173"/>
  <c r="G173"/>
  <c r="F174"/>
  <c r="G174"/>
  <c r="F175"/>
  <c r="G175"/>
  <c r="F176"/>
  <c r="G176"/>
  <c r="E177"/>
  <c r="F178"/>
  <c r="G178"/>
  <c r="E179"/>
  <c r="F180"/>
  <c r="E181"/>
  <c r="G181" s="1"/>
  <c r="F182"/>
  <c r="G182"/>
  <c r="F183"/>
  <c r="G183"/>
  <c r="E189"/>
  <c r="E191"/>
  <c r="C196"/>
  <c r="C193" s="1"/>
  <c r="C188" s="1"/>
  <c r="E193"/>
  <c r="E188" s="1"/>
  <c r="C199"/>
  <c r="C198" s="1"/>
  <c r="D198"/>
  <c r="E202"/>
  <c r="E201" s="1"/>
  <c r="F22"/>
  <c r="F76"/>
  <c r="E6" l="1"/>
  <c r="D188"/>
  <c r="D187" s="1"/>
  <c r="F171"/>
  <c r="F177"/>
  <c r="F154"/>
  <c r="F32"/>
  <c r="F15"/>
  <c r="F7"/>
  <c r="F169"/>
  <c r="G7"/>
  <c r="D6"/>
  <c r="C6"/>
  <c r="F181"/>
  <c r="E187"/>
  <c r="G154"/>
  <c r="G171"/>
  <c r="G156"/>
  <c r="F39"/>
  <c r="F21"/>
  <c r="F10"/>
  <c r="E184"/>
  <c r="F152"/>
  <c r="F42"/>
  <c r="G42"/>
  <c r="G21"/>
  <c r="G160"/>
  <c r="G46"/>
  <c r="G39"/>
  <c r="C184"/>
  <c r="F46"/>
  <c r="F179"/>
  <c r="G163"/>
  <c r="F163"/>
  <c r="G177"/>
  <c r="F156"/>
  <c r="D184"/>
  <c r="F144"/>
  <c r="C187"/>
  <c r="G169"/>
  <c r="G73"/>
  <c r="G144"/>
  <c r="F73"/>
  <c r="E142" l="1"/>
  <c r="E186" s="1"/>
  <c r="F6"/>
  <c r="G6"/>
  <c r="G184"/>
  <c r="F184"/>
  <c r="G38"/>
  <c r="D142"/>
  <c r="G37"/>
  <c r="F38"/>
  <c r="G142" l="1"/>
  <c r="D186"/>
  <c r="C142"/>
  <c r="F37"/>
  <c r="C186" l="1"/>
  <c r="F142"/>
</calcChain>
</file>

<file path=xl/sharedStrings.xml><?xml version="1.0" encoding="utf-8"?>
<sst xmlns="http://schemas.openxmlformats.org/spreadsheetml/2006/main" count="406" uniqueCount="396">
  <si>
    <t>Сводка</t>
  </si>
  <si>
    <t>(тыс. рублей)</t>
  </si>
  <si>
    <t>Наименование показателя</t>
  </si>
  <si>
    <t>Код дохода по КД</t>
  </si>
  <si>
    <t>%   исполнения к году</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</si>
  <si>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</si>
  <si>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</si>
  <si>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</si>
  <si>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</si>
  <si>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</si>
  <si>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</si>
  <si>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</si>
  <si>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</si>
  <si>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</si>
  <si>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</si>
  <si>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</si>
  <si>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</si>
  <si>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</si>
  <si>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</si>
  <si>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</si>
  <si>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</si>
  <si>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</si>
  <si>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</si>
  <si>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</si>
  <si>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</si>
  <si>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</si>
  <si>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</si>
  <si>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</si>
  <si>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</si>
  <si>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000 1 11 05000 00 0000 120</t>
  </si>
  <si>
    <t xml:space="preserve">000 1 11 09045 05 0000 120 </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</si>
  <si>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</si>
  <si>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</si>
  <si>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</si>
  <si>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 xml:space="preserve">000 1 13 02995 05 0000 130 </t>
  </si>
  <si>
    <t>ДОХОДЫ ОТ ПРОДАЖИ МАТЕРИАЛЬНЫХ И НЕМАТЕРИАЛЬНЫХ АКТИВОВ</t>
  </si>
  <si>
    <t>000 1 14 00000 00 0000 000</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</si>
  <si>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</si>
  <si>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</si>
  <si>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</si>
  <si>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</si>
  <si>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</si>
  <si>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</si>
  <si>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</si>
  <si>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</si>
  <si>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</si>
  <si>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</si>
  <si>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Дотации бюджетам муниципальных районов на выравнивание бюджетной обеспеченности</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</si>
  <si>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</si>
  <si>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</si>
  <si>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</si>
  <si>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</si>
  <si>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 xml:space="preserve">Субсидии бюджетам на реализацию федеральных  целевых программ </t>
  </si>
  <si>
    <t>000 2 02 02051 00 0000 151</t>
  </si>
  <si>
    <t xml:space="preserve">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</si>
  <si>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</si>
  <si>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</si>
  <si>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</si>
  <si>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 xml:space="preserve">Прочие субсидии </t>
  </si>
  <si>
    <t>000 2 02 02999 00 0000 151</t>
  </si>
  <si>
    <t>Прочие субсидии бюджетам муниципальных районов</t>
  </si>
  <si>
    <t>000 2 02 02999 05 0000 151</t>
  </si>
  <si>
    <t>Субсидии бюджетам бюджетной системы РФ (межбюджетные субсидии)</t>
  </si>
  <si>
    <t>Субвенции бюджетам субъектов Российской Федерации и муниципальных образований</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</si>
  <si>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</si>
  <si>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</si>
  <si>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000 2 02 30024 05 9382 151</t>
  </si>
  <si>
    <t>Доходы бюджета - Всего</t>
  </si>
  <si>
    <t>000 8 50 00000 00 0000 000</t>
  </si>
  <si>
    <t xml:space="preserve">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</si>
  <si>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</si>
  <si>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</si>
  <si>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</si>
  <si>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</si>
  <si>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</si>
  <si>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</si>
  <si>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 xml:space="preserve">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</si>
  <si>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</si>
  <si>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</si>
  <si>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</si>
  <si>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</si>
  <si>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</si>
  <si>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</si>
  <si>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</si>
  <si>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</si>
  <si>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</si>
  <si>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</si>
  <si>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</si>
  <si>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</si>
  <si>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</si>
  <si>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</si>
  <si>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</si>
  <si>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</si>
  <si>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</si>
  <si>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</si>
  <si>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</si>
  <si>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</si>
  <si>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</si>
  <si>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</si>
  <si>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</si>
  <si>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</si>
  <si>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</si>
  <si>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</si>
  <si>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</si>
  <si>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</si>
  <si>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</si>
  <si>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</si>
  <si>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</si>
  <si>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</si>
  <si>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</si>
  <si>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</si>
  <si>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</si>
  <si>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</si>
  <si>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</si>
  <si>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</si>
  <si>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</si>
  <si>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</si>
  <si>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</si>
  <si>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</si>
  <si>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</si>
  <si>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</si>
  <si>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</si>
  <si>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</si>
  <si>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</si>
  <si>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</si>
  <si>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</si>
  <si>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</si>
  <si>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</si>
  <si>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</si>
  <si>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</si>
  <si>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</si>
  <si>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</si>
  <si>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</si>
  <si>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</si>
  <si>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</si>
  <si>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</si>
  <si>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</si>
  <si>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</si>
  <si>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</si>
  <si>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</si>
  <si>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</si>
  <si>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</si>
  <si>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</si>
  <si>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</si>
  <si>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</si>
  <si>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</si>
  <si>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</si>
  <si>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</si>
  <si>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</si>
  <si>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</si>
  <si>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</si>
  <si>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</si>
  <si>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</si>
  <si>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</si>
  <si>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</si>
  <si>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</si>
  <si>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</si>
  <si>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</si>
  <si>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</si>
  <si>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</si>
  <si>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</si>
  <si>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 xml:space="preserve">Уменьшение прочих остатков денежных средств бюджетов </t>
  </si>
  <si>
    <t>000 01 05 02 00 00 0000 600</t>
  </si>
  <si>
    <t xml:space="preserve">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</si>
  <si>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</si>
  <si>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</si>
  <si>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</si>
  <si>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</si>
  <si>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</si>
  <si>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</si>
  <si>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</si>
  <si>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</si>
  <si>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</si>
  <si>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</si>
  <si>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</si>
  <si>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xml:space="preserve"> Начальник  Управления финансов администрации  Малосердобинского района</t>
  </si>
  <si>
    <t>_____________________</t>
  </si>
  <si>
    <t>Л.В. Финаева</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</si>
  <si>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</si>
  <si>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000 114 02000 00 0000 410</t>
  </si>
  <si>
    <t>1105</t>
  </si>
  <si>
    <t xml:space="preserve">Другие вопросы  в области физической культуры и спорта </t>
  </si>
  <si>
    <t>0105</t>
  </si>
  <si>
    <t>Судебная  система</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</si>
  <si>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</si>
  <si>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</si>
  <si>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</si>
  <si>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</si>
  <si>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Прочие субсидии бюджетам муниципальных районов на капитальный ремонт муниципальных общеобразовательных организаций</t>
  </si>
  <si>
    <t>000 2 02 10000 00 0000 150</t>
  </si>
  <si>
    <t>000 2 02 15001 05 0000 150</t>
  </si>
  <si>
    <t>000 2 02 15002 05 0000 150</t>
  </si>
  <si>
    <t xml:space="preserve"> 000 2 02 20000 00 0000 150</t>
  </si>
  <si>
    <t xml:space="preserve">000 2 02 25497 00 000 150 </t>
  </si>
  <si>
    <t>000 2 02 29999 00 0000 150</t>
  </si>
  <si>
    <t>000 2 02 29999 05 0000 150</t>
  </si>
  <si>
    <t>000 2 02 29999 05 9205 150</t>
  </si>
  <si>
    <t>000 2 02 29999 05 9206 150</t>
  </si>
  <si>
    <t xml:space="preserve">000 2 02 29999 05 9210 150 </t>
  </si>
  <si>
    <t xml:space="preserve">000 2 02 29999 05 9224 150 </t>
  </si>
  <si>
    <t>000 2 02 30000 00 0000 150</t>
  </si>
  <si>
    <t>000 2 02 30022 05 0000 150</t>
  </si>
  <si>
    <t>000 2 02 30024 05 9301 150</t>
  </si>
  <si>
    <t>000 2 02 30024 05 9302 150</t>
  </si>
  <si>
    <t>000 2 02 30024 05 9303 150</t>
  </si>
  <si>
    <t>000 2 02 30024 05 0000 150</t>
  </si>
  <si>
    <t>000 2 02 30024 05 9305 150</t>
  </si>
  <si>
    <t>000 2 02 30024 05 9308 150</t>
  </si>
  <si>
    <t xml:space="preserve">000 2 02 30024 05 9310 150 </t>
  </si>
  <si>
    <t>000 2 02 35380 05 000 150</t>
  </si>
  <si>
    <t>000 2 02 35137 05 0000 150</t>
  </si>
  <si>
    <t>000 2 02 35120 05 0000 150</t>
  </si>
  <si>
    <t>000 2 02 35084 05 9604 150</t>
  </si>
  <si>
    <t xml:space="preserve">000 2 02 35084 05 9335 150 </t>
  </si>
  <si>
    <t>000 2 02 30024 05 9399 150</t>
  </si>
  <si>
    <t>000 2 02 30024 05 9398 150</t>
  </si>
  <si>
    <t>000 2 02 30024 05 9393 150</t>
  </si>
  <si>
    <t>000 2 02 30024 05 9389 150</t>
  </si>
  <si>
    <t>000 2 02 30024 05 9387 150</t>
  </si>
  <si>
    <t>000 2 02 30024 05 9386 150</t>
  </si>
  <si>
    <t>000 2 02 30024 05 9385 150</t>
  </si>
  <si>
    <t>000 2 02 30024 05 9384 150</t>
  </si>
  <si>
    <t>000 2 02 30024 05 9383 150</t>
  </si>
  <si>
    <t>000 2 02 30024 05 9380 150</t>
  </si>
  <si>
    <t>000 2 02 30024 05 9379 150</t>
  </si>
  <si>
    <t>000 2 02 30024 05 9377 150</t>
  </si>
  <si>
    <t>000 2 02 30024 05 9372 150</t>
  </si>
  <si>
    <t>000 2 02 30024 05 9370 150</t>
  </si>
  <si>
    <t>000 2 02 30024 05 9369 150</t>
  </si>
  <si>
    <t>000 2 02 30024 05 9368 150</t>
  </si>
  <si>
    <t>000 2 02 30024 05 9366 150</t>
  </si>
  <si>
    <t>000 2 02 30024 05 9346 150</t>
  </si>
  <si>
    <t>000 2 02 30024 05 9337 150</t>
  </si>
  <si>
    <t>000 2 02 30024 05 9334 150</t>
  </si>
  <si>
    <t>000 2 02 30024 05 9332 150</t>
  </si>
  <si>
    <t>000 2 02 30024 05 9330 150</t>
  </si>
  <si>
    <t xml:space="preserve">000 2 02 30024 05 9311 150 </t>
  </si>
  <si>
    <t>000 2 02 30024 05 9363 150</t>
  </si>
  <si>
    <t>Прочие межбюджетные трансферты общего характера</t>
  </si>
  <si>
    <t>Налог, взимаем. в связи с применением  упрощенной системы налогобл.</t>
  </si>
  <si>
    <t>Доходы от сдачи в аренду имущества, состовляющего казну муниципальных районов(за исключением земельных участков)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</si>
  <si>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</si>
  <si>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</si>
  <si>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</si>
  <si>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</si>
  <si>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000 105 01000 01 1000 110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</si>
  <si>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</si>
  <si>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 xml:space="preserve">000 1 11 05075 05 0000 120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</si>
  <si>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</si>
  <si>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000 1 11 05035 05 0000 120</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</si>
  <si>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</si>
  <si>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</si>
  <si>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</si>
  <si>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</si>
  <si>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</si>
  <si>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000 1 11 09040 00 0000 120 </t>
  </si>
  <si>
    <t>Субсидии бюджетам на реализацию мероприятий по обеспечению жильем молодых семей</t>
  </si>
  <si>
    <t xml:space="preserve">000 2 02 25497 05 9261 150 </t>
  </si>
  <si>
    <t xml:space="preserve">000 2 02 25497 05 9511 150 </t>
  </si>
  <si>
    <t>Субсидии бюджетам муниципальных районов на реализацию мероприятий по обеспечению жильем молодых семей (за счет средств бюджета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</si>
  <si>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</si>
  <si>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</si>
  <si>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000 2 02 35082 05 9338 150</t>
  </si>
  <si>
    <t>000 2 02 35082 00 0000 150</t>
  </si>
  <si>
    <t xml:space="preserve">000 2 02 35084 00 0000 150 </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</si>
  <si>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</si>
  <si>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000 2 02 35118 00 0000 150</t>
  </si>
  <si>
    <t>000 2 02 35118 05 9603 150</t>
  </si>
  <si>
    <t>000 2 02 35120 00 0000 150</t>
  </si>
  <si>
    <t>Субвенции бюджетам на осуществление первичного воинского учета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</si>
  <si>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</si>
  <si>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</si>
  <si>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</si>
  <si>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</si>
  <si>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</si>
  <si>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000 2 02 35462 00 0000 150</t>
  </si>
  <si>
    <t>000 2 02 35380 00 000 150</t>
  </si>
  <si>
    <t>000 2 02 35137 00 0000 150</t>
  </si>
  <si>
    <t>Субвенции бюджетам муниципальных районов на осуществление ежемесячной выплаты в связи с рождением (усыновлением) первого ребенка</t>
  </si>
  <si>
    <t>000 2 02 35462 05 9605 150</t>
  </si>
  <si>
    <t>000 2 02 35462 05 9331 150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</si>
  <si>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</si>
  <si>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</si>
  <si>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</si>
  <si>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бюджета Пензенской области на софинансирование средств федерального бюджета)</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</si>
  <si>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бюджета Пензенской области)</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</si>
  <si>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</si>
  <si>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</si>
  <si>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федерального бюджета)</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</si>
  <si>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 на софинансирование средств федерального бюджета)</t>
  </si>
  <si>
    <t>000 2 02 35573 05 0000 150</t>
  </si>
  <si>
    <t>000 2 02 35573 00 0000 150</t>
  </si>
  <si>
    <t xml:space="preserve">000 2 02 29999 05 9290 150 </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</si>
  <si>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</si>
  <si>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</si>
  <si>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</si>
  <si>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</si>
  <si>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 1098-ЗПО</t>
  </si>
  <si>
    <t xml:space="preserve">Субвенции бюджетам муниципальных районов на предоставление семьям социальных выплат на приобретение (строительство) жилья при рождении первого ребёнка </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</si>
  <si>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</si>
  <si>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</si>
  <si>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</si>
  <si>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</si>
  <si>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</si>
  <si>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</si>
  <si>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</si>
  <si>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</si>
  <si>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</si>
  <si>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выполнение передаваемых полномочий субъектов Российской Федерации по выплате пособий семьям, имеющим детей, в соответствии с  Законом Пензенской области "О пособиях семьям, имеющим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</si>
  <si>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</si>
  <si>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</si>
  <si>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</si>
  <si>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гражданам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посёлках, посёлках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</si>
  <si>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организаций Пензенской области и муниципальных образовательных организаций, работающим и проживающим в сельских населённых пунктах, рабочих поселках (поселках городского типа) на территории Пензенской области, и педагогическим работникам образовательных организаций, вышедшим на пенсию и проживающим в сельских населённых пунктах, рабочих поселках (поселках городского типа) на территории Пензенской области, если общий стаж их работы в образовательных организациях в сельских населённых пунктах, рабочих поселках (поселках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</si>
  <si>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</si>
  <si>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</si>
  <si>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</si>
  <si>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</si>
  <si>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</si>
  <si>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 xml:space="preserve">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Федеральным законом от 12 января 1996 года № 8-ФЗ «О погребении и похоронном деле» </t>
  </si>
  <si>
    <t>Субвенции бюджетам муниципальных районов на выполнение передаваемых полномочий субъектов Российской Федерации по созданию и организации деятельности комиссий по делам несовершеннолетних и защите их прав</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</si>
  <si>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находящихся на территории муниципального образования</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</si>
  <si>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</si>
  <si>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Cубвенции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</si>
  <si>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Cубвенции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</si>
  <si>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Субвенции бюджетам муниципальных районов  на администрирование расходов на исполнение отдельных государственных полномочий Пензенской области по расчету и предоставлению дотаций на выравнивание бюджетной обеспеченности бюджетам городских, сельских поселений</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</si>
  <si>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</si>
  <si>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000 2 02 30024 05 9349 150</t>
  </si>
  <si>
    <t>Субвенции бюджетам муниципальных районов на осуществление ежемесячных выплат на детей в возрасте от 3 до 7 лет включительно (за счет средств бюджета Пензенской области на софинансирование средств федерального бюджета)</t>
  </si>
  <si>
    <t>000 2 02 30024 05 9611 150</t>
  </si>
  <si>
    <t>Субвенции бюджетам муниципальных районов на осуществление ежемесячных выплат на детей в возрасте от 3 до 7 лет включительно (за счет средств федерального бюджета)</t>
  </si>
  <si>
    <t>Иные межбюджетные трансферты</t>
  </si>
  <si>
    <t>000 202 400000 00 0000 150</t>
  </si>
  <si>
    <t>000 2 02 25304 00 0000 150</t>
  </si>
  <si>
    <t>000 2 02 25304 05 9248 150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</si>
  <si>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</si>
  <si>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</si>
  <si>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000 2 02 25304 05 9538 150</t>
  </si>
  <si>
    <t>000 2 02 25304 05 9272 150</t>
  </si>
  <si>
    <t>0501</t>
  </si>
  <si>
    <t>0310</t>
  </si>
  <si>
    <t>Защита населения и территорий от чрезвычайных ситуаций природного и техногенного характера, пожарная безопасность</t>
  </si>
  <si>
    <t>0503</t>
  </si>
  <si>
    <t>Благоустройство</t>
  </si>
  <si>
    <t>Налог, взимаем. в связи с применением  патентной системы налогобл.</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</si>
  <si>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</si>
  <si>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000 2 02 30024 05 9309 150</t>
  </si>
  <si>
    <t>000 2 02 30024 05 9312 150</t>
  </si>
  <si>
    <t xml:space="preserve">Субвенции бюджетам муниципальных районов на администрирование расходов на исполнение государственных полномочий в сфере организации отдыха и оздоровления детей </t>
  </si>
  <si>
    <t>000 2 02 30024 05 9318 150</t>
  </si>
  <si>
    <t xml:space="preserve">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</si>
  <si>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t>
  </si>
  <si>
    <t xml:space="preserve">000 2 02 35404 05 0000 150 </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</si>
  <si>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</si>
  <si>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000 2 02 35404 05 9317 150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</si>
  <si>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</si>
  <si>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 xml:space="preserve">000 2 02 35404 05 9613 150 </t>
  </si>
  <si>
    <t>ЗАДОЛЖЕННОСТЬ ПО ОТМЕНЕННЫМ НАЛОГАМ</t>
  </si>
  <si>
    <t>Земельный налог прошлых лет</t>
  </si>
  <si>
    <t>000 1 09 00000 00 0000 000</t>
  </si>
  <si>
    <t>182 1 09 04053 10 0000 110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</si>
  <si>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</si>
  <si>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Межбюджетные трансферты,передаваемые бюджетам муниципальных районов на поддержку отрасли культуры</t>
  </si>
  <si>
    <t>Уточненный план      на  01.02. 2022год</t>
  </si>
  <si>
    <t xml:space="preserve"> план    на 01.02.2022 года</t>
  </si>
  <si>
    <t>Исполнено на     01.02.2022г</t>
  </si>
  <si>
    <t>об исполнении  бюджета  Малосердобинского  района  на  01.02.2022 г.</t>
  </si>
  <si>
    <t>000 1 05 04000 01 0000 110</t>
  </si>
  <si>
    <t xml:space="preserve"> </t>
  </si>
  <si>
    <t>Субсидии бюджетам на проведение комплексных кадастровых работ</t>
  </si>
  <si>
    <t xml:space="preserve"> 000 2 02 25511 00 0000 150</t>
  </si>
  <si>
    <t>Субсидии бюджетам муниципальных районов на проведение комплексных кадастровых работ(за счет средств бюджета Пензенской области на софинансирование средств федерального бюджета)</t>
  </si>
  <si>
    <t>000 2 02 25511 05 9236 150</t>
  </si>
  <si>
    <t>Субсидии бюджетам муниципальных районов на проведение комплексных кадастровых работ</t>
  </si>
  <si>
    <t xml:space="preserve"> 000 2 02 25511 05 9520 150</t>
  </si>
  <si>
    <t xml:space="preserve">Субсидии бюджетам на обеспечение комплексного развития сельских территорий </t>
  </si>
  <si>
    <t>000 2 02 25576 00 0000 150</t>
  </si>
  <si>
    <t>Субсидии бюджетам муниципальных районов на опеспечение комплексного развития сельских территорий улучшение жилищных условий граждан, проживающих на сельских территориях за счет средств федерального бюджета)</t>
  </si>
  <si>
    <t>000 2 02 25576 05 9503 150</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</si>
  <si>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Пензенской области на софинансирование средств федерального бюджета)</t>
  </si>
  <si>
    <t>2 02 25576 05 9230 150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</si>
  <si>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</si>
  <si>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</si>
  <si>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Субсидии бюджетам муниципальных районов на подготовку проектов межевания земельных участков и на проведение кадастровых работ (за счет средств бюджета Пензенской области на софинансирование средств федерального бюджета)</t>
  </si>
  <si>
    <t xml:space="preserve"> 000 2 02 25599 05 9242 150</t>
  </si>
  <si>
    <t>Субсидии бюджетам муниципальных районов на подготовку проектов межевания земнельных участков и на проведение кадастровых работ (за счет средств федерального бюджета)</t>
  </si>
  <si>
    <t>000 2 02 25599 05 9546 150</t>
  </si>
  <si>
    <t>000 2 02 30024 05 9616 150</t>
  </si>
  <si>
    <t>Субвенции бюджетам муниципальных районов на исполнение гос.полномочий по организации и осуществлени. Деятельности по опеке и попечительству в отношении совершенолетних граждан</t>
  </si>
  <si>
    <t xml:space="preserve"> 000 2 02 30024 05 9396 150 </t>
  </si>
  <si>
    <t>Субвенции бюджетам муниципальных районов на исполнение отдельных гос.полномочий Пензенской области по организации мероприятий при осуществлении деятельности по обращению с животными без владельцев</t>
  </si>
  <si>
    <t>Субвкнции бюджетам муниципаьных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</si>
  <si>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000 2 02 30024 05 9614 150</t>
  </si>
  <si>
    <t>000 202 45303 05 0000  150</t>
  </si>
  <si>
    <t>000 2 02 49999 05 0000 150</t>
  </si>
  <si>
    <t>% исполнения к плану января 2022 года</t>
  </si>
</sst>
</file>

<file path=xl/styles.xml><?xml version="1.0" encoding="utf-8"?>
<styleSheet xmlns="http://schemas.openxmlformats.org/spreadsheetml/2006/main">
  <numFmts count="2">
    <numFmt numFmtId="164" formatCode="#,##0.0"/>
    <numFmt numFmtId="165" formatCode="000000"/>
  </numFmts>
  <fonts count="16">
    <font>
      <sz val="10"/>
      <name val="Arial Cyr"/>
      <family val="2"/>
      <charset val="204"/>
    </font>
    <font>
      <b/>
      <sz val="10"/>
      <name val="Arial Cyr"/>
      <family val="2"/>
      <charset val="204"/>
    </font>
    <font>
      <i/>
      <sz val="8"/>
      <color indexed="23"/>
      <name val="Arial Cyr"/>
      <family val="2"/>
      <charset val="204"/>
    </font>
    <font>
      <sz val="10"/>
      <color indexed="62"/>
      <name val="Arial Cyr"/>
      <family val="2"/>
      <charset val="204"/>
    </font>
    <font>
      <sz val="9"/>
      <name val="Arial Cyr"/>
      <family val="2"/>
      <charset val="204"/>
    </font>
    <font>
      <b/>
      <sz val="16"/>
      <name val="Constantia"/>
      <family val="1"/>
      <charset val="204"/>
    </font>
    <font>
      <b/>
      <sz val="9"/>
      <name val="Times New Roman"/>
      <family val="1"/>
      <charset val="204"/>
    </font>
    <font>
      <b/>
      <sz val="12"/>
      <name val="Times New Roman"/>
      <family val="1"/>
      <charset val="204"/>
    </font>
    <font>
      <b/>
      <sz val="9"/>
      <name val="Arial Cyr"/>
      <family val="2"/>
      <charset val="204"/>
    </font>
    <font>
      <sz val="12"/>
      <name val="Times New Roman"/>
      <family val="1"/>
      <charset val="204"/>
    </font>
    <font>
      <sz val="12"/>
      <color indexed="8"/>
      <name val="Times New Roman"/>
      <family val="1"/>
      <charset val="204"/>
    </font>
    <font>
      <i/>
      <sz val="12"/>
      <name val="Times New Roman"/>
      <family val="1"/>
      <charset val="204"/>
    </font>
    <font>
      <b/>
      <i/>
      <sz val="12"/>
      <name val="Times New Roman"/>
      <family val="1"/>
      <charset val="204"/>
    </font>
    <font>
      <b/>
      <u/>
      <sz val="12"/>
      <name val="Times New Roman"/>
      <family val="1"/>
      <charset val="204"/>
    </font>
    <font>
      <sz val="10"/>
      <name val="Arial Cyr"/>
      <family val="2"/>
      <charset val="204"/>
    </font>
    <font>
      <i/>
      <sz val="12"/>
      <color indexed="8"/>
      <name val="Times New Roman"/>
      <family val="1"/>
      <charset val="204"/>
    </font>
  </fonts>
  <fills count="10">
    <fill>
      <patternFill patternType="none"/>
    </fill>
    <fill>
      <patternFill patternType="gray125"/>
    </fill>
    <fill>
      <patternFill patternType="solid">
        <fgColor indexed="29"/>
        <bgColor indexed="45"/>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15"/>
        <bgColor indexed="35"/>
      </patternFill>
    </fill>
    <fill>
      <patternFill patternType="solid">
        <fgColor indexed="13"/>
        <bgColor indexed="34"/>
      </patternFill>
    </fill>
    <fill>
      <patternFill patternType="solid">
        <fgColor indexed="27"/>
        <bgColor indexed="41"/>
      </patternFill>
    </fill>
    <fill>
      <patternFill patternType="solid">
        <fgColor indexed="43"/>
        <bgColor indexed="26"/>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3"/>
      </left>
      <right style="thin">
        <color indexed="8"/>
      </right>
      <top style="thin">
        <color indexed="8"/>
      </top>
      <bottom style="thin">
        <color indexed="8"/>
      </bottom>
      <diagonal/>
    </border>
    <border>
      <left style="dashed">
        <color indexed="12"/>
      </left>
      <right style="dashed">
        <color indexed="12"/>
      </right>
      <top style="dashed">
        <color indexed="12"/>
      </top>
      <bottom style="dashed">
        <color indexed="12"/>
      </bottom>
      <diagonal/>
    </border>
    <border>
      <left style="medium">
        <color indexed="63"/>
      </left>
      <right style="thin">
        <color indexed="63"/>
      </right>
      <top style="medium">
        <color indexed="63"/>
      </top>
      <bottom style="medium">
        <color indexed="63"/>
      </bottom>
      <diagonal/>
    </border>
    <border>
      <left style="thin">
        <color indexed="63"/>
      </left>
      <right style="thin">
        <color indexed="63"/>
      </right>
      <top style="medium">
        <color indexed="63"/>
      </top>
      <bottom style="medium">
        <color indexed="63"/>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medium">
        <color indexed="63"/>
      </left>
      <right style="thin">
        <color indexed="63"/>
      </right>
      <top style="thin">
        <color indexed="63"/>
      </top>
      <bottom style="thin">
        <color indexed="63"/>
      </bottom>
      <diagonal/>
    </border>
    <border>
      <left style="medium">
        <color indexed="63"/>
      </left>
      <right style="thin">
        <color indexed="63"/>
      </right>
      <top/>
      <bottom/>
      <diagonal/>
    </border>
    <border>
      <left style="thin">
        <color indexed="63"/>
      </left>
      <right style="thin">
        <color indexed="63"/>
      </right>
      <top/>
      <bottom/>
      <diagonal/>
    </border>
    <border>
      <left style="medium">
        <color indexed="63"/>
      </left>
      <right style="medium">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bottom style="medium">
        <color indexed="63"/>
      </bottom>
      <diagonal/>
    </border>
    <border>
      <left style="thin">
        <color indexed="63"/>
      </left>
      <right style="thin">
        <color indexed="63"/>
      </right>
      <top style="thin">
        <color indexed="63"/>
      </top>
      <bottom style="medium">
        <color indexed="63"/>
      </bottom>
      <diagonal/>
    </border>
    <border>
      <left/>
      <right/>
      <top style="thin">
        <color indexed="63"/>
      </top>
      <bottom style="thin">
        <color indexed="63"/>
      </bottom>
      <diagonal/>
    </border>
    <border>
      <left/>
      <right style="thin">
        <color indexed="63"/>
      </right>
      <top style="thin">
        <color indexed="63"/>
      </top>
      <bottom style="medium">
        <color indexed="63"/>
      </bottom>
      <diagonal/>
    </border>
    <border>
      <left style="medium">
        <color indexed="63"/>
      </left>
      <right style="thin">
        <color indexed="63"/>
      </right>
      <top/>
      <bottom style="medium">
        <color indexed="63"/>
      </bottom>
      <diagonal/>
    </border>
    <border>
      <left/>
      <right style="thin">
        <color indexed="63"/>
      </right>
      <top/>
      <bottom style="medium">
        <color indexed="63"/>
      </bottom>
      <diagonal/>
    </border>
  </borders>
  <cellStyleXfs count="24">
    <xf numFmtId="0" fontId="0" fillId="0" borderId="0"/>
    <xf numFmtId="0" fontId="14" fillId="0" borderId="2" applyNumberFormat="0">
      <alignment horizontal="right" vertical="top"/>
    </xf>
    <xf numFmtId="0" fontId="14" fillId="0" borderId="2" applyNumberFormat="0">
      <alignment horizontal="right" vertical="top"/>
    </xf>
    <xf numFmtId="0" fontId="14" fillId="2" borderId="2" applyNumberFormat="0">
      <alignment horizontal="right" vertical="top"/>
    </xf>
    <xf numFmtId="49" fontId="14" fillId="3" borderId="2">
      <alignment horizontal="left" vertical="top"/>
    </xf>
    <xf numFmtId="49" fontId="1" fillId="0" borderId="2">
      <alignment horizontal="left" vertical="top"/>
    </xf>
    <xf numFmtId="0" fontId="14" fillId="4" borderId="2">
      <alignment horizontal="left" vertical="top" wrapText="1"/>
    </xf>
    <xf numFmtId="0" fontId="1" fillId="0" borderId="2">
      <alignment horizontal="left" vertical="top" wrapText="1"/>
    </xf>
    <xf numFmtId="0" fontId="14" fillId="5" borderId="2">
      <alignment horizontal="left" vertical="top" wrapText="1"/>
    </xf>
    <xf numFmtId="0" fontId="14" fillId="6" borderId="2">
      <alignment horizontal="left" vertical="top" wrapText="1"/>
    </xf>
    <xf numFmtId="0" fontId="14" fillId="7" borderId="2">
      <alignment horizontal="left" vertical="top" wrapText="1"/>
    </xf>
    <xf numFmtId="0" fontId="14" fillId="8" borderId="2">
      <alignment horizontal="left" vertical="top" wrapText="1"/>
    </xf>
    <xf numFmtId="0" fontId="14" fillId="0" borderId="2">
      <alignment horizontal="left" vertical="top" wrapText="1"/>
    </xf>
    <xf numFmtId="0" fontId="2" fillId="0" borderId="0">
      <alignment horizontal="left" vertical="top"/>
    </xf>
    <xf numFmtId="0" fontId="14" fillId="4" borderId="3" applyNumberFormat="0">
      <alignment horizontal="right" vertical="top"/>
    </xf>
    <xf numFmtId="0" fontId="14" fillId="5" borderId="3" applyNumberFormat="0">
      <alignment horizontal="right" vertical="top"/>
    </xf>
    <xf numFmtId="0" fontId="14" fillId="0" borderId="2" applyNumberFormat="0">
      <alignment horizontal="right" vertical="top"/>
    </xf>
    <xf numFmtId="0" fontId="14" fillId="0" borderId="2" applyNumberFormat="0">
      <alignment horizontal="right" vertical="top"/>
    </xf>
    <xf numFmtId="0" fontId="14" fillId="6" borderId="3" applyNumberFormat="0">
      <alignment horizontal="right" vertical="top"/>
    </xf>
    <xf numFmtId="0" fontId="14" fillId="0" borderId="2" applyNumberFormat="0">
      <alignment horizontal="right" vertical="top"/>
    </xf>
    <xf numFmtId="49" fontId="3" fillId="9" borderId="2">
      <alignment horizontal="left" vertical="top" wrapText="1"/>
    </xf>
    <xf numFmtId="49" fontId="14" fillId="0" borderId="2">
      <alignment horizontal="left" vertical="top" wrapText="1"/>
    </xf>
    <xf numFmtId="0" fontId="14" fillId="8" borderId="2">
      <alignment horizontal="left" vertical="top" wrapText="1"/>
    </xf>
    <xf numFmtId="0" fontId="14" fillId="0" borderId="2">
      <alignment horizontal="left" vertical="top" wrapText="1"/>
    </xf>
  </cellStyleXfs>
  <cellXfs count="116">
    <xf numFmtId="0" fontId="0" fillId="0" borderId="0" xfId="0"/>
    <xf numFmtId="49" fontId="4" fillId="0" borderId="0" xfId="0" applyNumberFormat="1" applyFont="1"/>
    <xf numFmtId="49" fontId="4" fillId="0" borderId="0" xfId="0" applyNumberFormat="1" applyFont="1" applyAlignment="1">
      <alignment horizontal="center"/>
    </xf>
    <xf numFmtId="4" fontId="4" fillId="0" borderId="0" xfId="0" applyNumberFormat="1" applyFont="1"/>
    <xf numFmtId="164" fontId="4" fillId="0" borderId="0" xfId="0" applyNumberFormat="1" applyFont="1" applyAlignment="1">
      <alignment horizontal="right"/>
    </xf>
    <xf numFmtId="0" fontId="4" fillId="0" borderId="0" xfId="0" applyFont="1"/>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164" fontId="4" fillId="0" borderId="0" xfId="0" applyNumberFormat="1" applyFont="1" applyFill="1" applyAlignment="1">
      <alignment horizontal="right"/>
    </xf>
    <xf numFmtId="49" fontId="4" fillId="0" borderId="0" xfId="0" applyNumberFormat="1" applyFont="1" applyFill="1" applyBorder="1" applyAlignment="1">
      <alignment horizontal="center" wrapText="1"/>
    </xf>
    <xf numFmtId="49" fontId="4" fillId="0" borderId="0" xfId="0" applyNumberFormat="1" applyFont="1" applyFill="1" applyBorder="1" applyAlignment="1">
      <alignment horizontal="center"/>
    </xf>
    <xf numFmtId="49" fontId="4" fillId="0" borderId="0" xfId="0" applyNumberFormat="1" applyFont="1" applyFill="1" applyBorder="1" applyAlignment="1">
      <alignment horizontal="right"/>
    </xf>
    <xf numFmtId="164" fontId="4" fillId="0" borderId="0" xfId="0" applyNumberFormat="1" applyFont="1" applyFill="1" applyBorder="1" applyAlignment="1">
      <alignment horizontal="right"/>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49" fontId="7" fillId="0" borderId="4" xfId="0" applyNumberFormat="1" applyFont="1" applyBorder="1" applyAlignment="1">
      <alignment horizontal="left"/>
    </xf>
    <xf numFmtId="49" fontId="7" fillId="0" borderId="5" xfId="0" applyNumberFormat="1" applyFont="1" applyBorder="1" applyAlignment="1">
      <alignment horizontal="center"/>
    </xf>
    <xf numFmtId="164" fontId="7" fillId="0" borderId="5" xfId="0" applyNumberFormat="1" applyFont="1" applyFill="1" applyBorder="1" applyAlignment="1">
      <alignment horizontal="center"/>
    </xf>
    <xf numFmtId="164" fontId="7" fillId="0" borderId="5" xfId="0" applyNumberFormat="1" applyFont="1" applyBorder="1" applyAlignment="1">
      <alignment horizontal="center"/>
    </xf>
    <xf numFmtId="0" fontId="8" fillId="0" borderId="0" xfId="0" applyFont="1"/>
    <xf numFmtId="49" fontId="7" fillId="0" borderId="6" xfId="0" applyNumberFormat="1" applyFont="1" applyBorder="1" applyAlignment="1">
      <alignment horizontal="left"/>
    </xf>
    <xf numFmtId="49" fontId="7" fillId="0" borderId="7" xfId="0" applyNumberFormat="1" applyFont="1" applyBorder="1" applyAlignment="1">
      <alignment horizontal="center"/>
    </xf>
    <xf numFmtId="164" fontId="7" fillId="0" borderId="7" xfId="0" applyNumberFormat="1" applyFont="1" applyFill="1" applyBorder="1" applyAlignment="1">
      <alignment horizontal="center"/>
    </xf>
    <xf numFmtId="164" fontId="7" fillId="0" borderId="7" xfId="0" applyNumberFormat="1" applyFont="1" applyBorder="1" applyAlignment="1">
      <alignment horizontal="center"/>
    </xf>
    <xf numFmtId="49" fontId="9" fillId="0" borderId="8" xfId="0" applyNumberFormat="1" applyFont="1" applyBorder="1" applyAlignment="1">
      <alignment horizontal="left" vertical="center" wrapText="1"/>
    </xf>
    <xf numFmtId="49" fontId="9" fillId="0" borderId="1" xfId="0" applyNumberFormat="1" applyFont="1" applyBorder="1" applyAlignment="1">
      <alignment horizontal="center"/>
    </xf>
    <xf numFmtId="164" fontId="9" fillId="0" borderId="1" xfId="0" applyNumberFormat="1" applyFont="1" applyFill="1" applyBorder="1" applyAlignment="1">
      <alignment horizontal="center"/>
    </xf>
    <xf numFmtId="164" fontId="9" fillId="0" borderId="7" xfId="0" applyNumberFormat="1" applyFont="1" applyBorder="1" applyAlignment="1">
      <alignment horizontal="center"/>
    </xf>
    <xf numFmtId="49" fontId="7" fillId="0" borderId="8" xfId="0" applyNumberFormat="1" applyFont="1" applyBorder="1" applyAlignment="1">
      <alignment horizontal="left" vertical="center" wrapText="1"/>
    </xf>
    <xf numFmtId="49" fontId="7" fillId="0" borderId="1" xfId="0" applyNumberFormat="1" applyFont="1" applyBorder="1" applyAlignment="1">
      <alignment horizontal="center"/>
    </xf>
    <xf numFmtId="164" fontId="7" fillId="0" borderId="1" xfId="0" applyNumberFormat="1" applyFont="1" applyFill="1" applyBorder="1" applyAlignment="1">
      <alignment horizontal="center"/>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center"/>
    </xf>
    <xf numFmtId="164" fontId="7" fillId="0" borderId="10" xfId="0" applyNumberFormat="1" applyFont="1" applyFill="1" applyBorder="1" applyAlignment="1">
      <alignment horizontal="center"/>
    </xf>
    <xf numFmtId="164" fontId="7" fillId="0" borderId="10" xfId="0" applyNumberFormat="1" applyFont="1" applyBorder="1" applyAlignment="1">
      <alignment horizontal="center"/>
    </xf>
    <xf numFmtId="49" fontId="7" fillId="0" borderId="4"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164" fontId="9" fillId="0" borderId="1" xfId="0" applyNumberFormat="1" applyFont="1" applyBorder="1" applyAlignment="1">
      <alignment horizontal="center"/>
    </xf>
    <xf numFmtId="164" fontId="7" fillId="0" borderId="1" xfId="0" applyNumberFormat="1" applyFont="1" applyBorder="1" applyAlignment="1">
      <alignment horizontal="center"/>
    </xf>
    <xf numFmtId="0" fontId="10" fillId="0" borderId="11" xfId="0" applyFont="1" applyBorder="1" applyAlignment="1">
      <alignment horizontal="left" wrapText="1"/>
    </xf>
    <xf numFmtId="49" fontId="9" fillId="0" borderId="1" xfId="0" applyNumberFormat="1" applyFont="1" applyBorder="1" applyAlignment="1" applyProtection="1">
      <alignment horizontal="left" vertical="center" wrapText="1"/>
    </xf>
    <xf numFmtId="0" fontId="9" fillId="0" borderId="1" xfId="0" applyFont="1" applyFill="1" applyBorder="1" applyAlignment="1">
      <alignment horizontal="left" vertical="top" wrapText="1"/>
    </xf>
    <xf numFmtId="49" fontId="9" fillId="0" borderId="1" xfId="0" applyNumberFormat="1" applyFont="1" applyFill="1" applyBorder="1" applyAlignment="1">
      <alignment horizontal="center"/>
    </xf>
    <xf numFmtId="165" fontId="9" fillId="0" borderId="8" xfId="0" applyNumberFormat="1" applyFont="1" applyBorder="1" applyAlignment="1">
      <alignment horizontal="left" vertical="center" wrapText="1"/>
    </xf>
    <xf numFmtId="49" fontId="11" fillId="0" borderId="8" xfId="0" applyNumberFormat="1" applyFont="1" applyBorder="1" applyAlignment="1">
      <alignment horizontal="left" vertical="center" wrapText="1"/>
    </xf>
    <xf numFmtId="49" fontId="11" fillId="0" borderId="1" xfId="0" applyNumberFormat="1" applyFont="1" applyBorder="1" applyAlignment="1">
      <alignment horizontal="center"/>
    </xf>
    <xf numFmtId="164" fontId="11" fillId="0" borderId="1" xfId="0" applyNumberFormat="1" applyFont="1" applyBorder="1" applyAlignment="1">
      <alignment horizontal="center"/>
    </xf>
    <xf numFmtId="164" fontId="11" fillId="0" borderId="1" xfId="0" applyNumberFormat="1" applyFont="1" applyFill="1" applyBorder="1" applyAlignment="1">
      <alignment horizontal="center"/>
    </xf>
    <xf numFmtId="164" fontId="11" fillId="0" borderId="7" xfId="0" applyNumberFormat="1" applyFont="1" applyBorder="1" applyAlignment="1">
      <alignment horizontal="center"/>
    </xf>
    <xf numFmtId="0" fontId="9" fillId="0" borderId="0" xfId="0" applyFont="1" applyAlignment="1">
      <alignment horizontal="left" wrapText="1"/>
    </xf>
    <xf numFmtId="0" fontId="9" fillId="0" borderId="1" xfId="0" applyFont="1" applyBorder="1" applyAlignment="1">
      <alignment horizontal="left" vertical="top" wrapText="1"/>
    </xf>
    <xf numFmtId="0" fontId="9" fillId="0" borderId="12" xfId="0" applyFont="1" applyBorder="1" applyAlignment="1">
      <alignment horizontal="left" wrapText="1"/>
    </xf>
    <xf numFmtId="49" fontId="12" fillId="0" borderId="13" xfId="0" applyNumberFormat="1" applyFont="1" applyBorder="1" applyAlignment="1">
      <alignment horizontal="center"/>
    </xf>
    <xf numFmtId="164" fontId="12" fillId="0" borderId="13" xfId="0" applyNumberFormat="1" applyFont="1" applyFill="1" applyBorder="1" applyAlignment="1">
      <alignment horizontal="center"/>
    </xf>
    <xf numFmtId="164" fontId="12" fillId="0" borderId="13" xfId="0" applyNumberFormat="1" applyFont="1" applyBorder="1" applyAlignment="1">
      <alignment horizontal="center"/>
    </xf>
    <xf numFmtId="0" fontId="1" fillId="0" borderId="0" xfId="0" applyFont="1"/>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49" fontId="9"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xf>
    <xf numFmtId="0" fontId="9" fillId="0" borderId="0" xfId="0" applyFont="1"/>
    <xf numFmtId="49" fontId="9" fillId="0" borderId="1" xfId="0" applyNumberFormat="1" applyFont="1" applyFill="1" applyBorder="1" applyAlignment="1">
      <alignment horizontal="left" vertical="center"/>
    </xf>
    <xf numFmtId="49" fontId="12"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xf>
    <xf numFmtId="164" fontId="12"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4" fontId="7" fillId="0" borderId="0" xfId="0" applyNumberFormat="1" applyFont="1" applyFill="1" applyBorder="1" applyAlignment="1">
      <alignment horizontal="left" vertical="center"/>
    </xf>
    <xf numFmtId="0" fontId="7" fillId="0" borderId="0" xfId="0" applyFont="1" applyFill="1" applyBorder="1" applyAlignment="1">
      <alignment horizontal="center" vertical="center"/>
    </xf>
    <xf numFmtId="0" fontId="9" fillId="0" borderId="12" xfId="0" applyFont="1" applyBorder="1" applyAlignment="1">
      <alignment horizontal="left" vertical="top" wrapText="1"/>
    </xf>
    <xf numFmtId="49" fontId="9" fillId="0" borderId="12" xfId="0" applyNumberFormat="1" applyFont="1" applyBorder="1" applyAlignment="1" applyProtection="1">
      <alignment horizontal="left" vertical="center" wrapText="1"/>
    </xf>
    <xf numFmtId="0" fontId="9" fillId="0" borderId="8" xfId="0" applyNumberFormat="1" applyFont="1" applyBorder="1" applyAlignment="1">
      <alignment horizontal="left" vertical="center" wrapText="1"/>
    </xf>
    <xf numFmtId="0" fontId="10" fillId="0" borderId="15" xfId="0" applyFont="1" applyBorder="1" applyAlignment="1">
      <alignment horizontal="left" wrapText="1"/>
    </xf>
    <xf numFmtId="165" fontId="7" fillId="0" borderId="8" xfId="0" applyNumberFormat="1" applyFont="1" applyBorder="1" applyAlignment="1">
      <alignment horizontal="left" vertical="center" wrapText="1"/>
    </xf>
    <xf numFmtId="0" fontId="11" fillId="0" borderId="8" xfId="0" applyNumberFormat="1" applyFont="1" applyBorder="1" applyAlignment="1">
      <alignment horizontal="left" vertical="center" wrapText="1"/>
    </xf>
    <xf numFmtId="0" fontId="15" fillId="0" borderId="11" xfId="0" applyFont="1" applyBorder="1" applyAlignment="1">
      <alignment horizontal="left" wrapText="1"/>
    </xf>
    <xf numFmtId="0" fontId="11" fillId="0" borderId="1" xfId="0" applyFont="1" applyFill="1" applyBorder="1" applyAlignment="1">
      <alignment horizontal="left" vertical="top" wrapText="1"/>
    </xf>
    <xf numFmtId="49" fontId="11" fillId="0" borderId="1" xfId="0" applyNumberFormat="1" applyFont="1" applyFill="1" applyBorder="1" applyAlignment="1">
      <alignment horizontal="center"/>
    </xf>
    <xf numFmtId="0" fontId="9" fillId="0" borderId="12" xfId="0" applyNumberFormat="1" applyFont="1" applyBorder="1" applyAlignment="1">
      <alignment horizontal="left" wrapText="1"/>
    </xf>
    <xf numFmtId="0" fontId="11" fillId="0" borderId="12" xfId="0" applyFont="1" applyBorder="1" applyAlignment="1">
      <alignment horizontal="left" vertical="top" wrapText="1"/>
    </xf>
    <xf numFmtId="0" fontId="11" fillId="0" borderId="12" xfId="0" applyFont="1" applyBorder="1" applyAlignment="1">
      <alignment horizontal="left" wrapText="1"/>
    </xf>
    <xf numFmtId="49" fontId="12" fillId="0" borderId="17" xfId="0" applyNumberFormat="1" applyFont="1" applyBorder="1" applyAlignment="1">
      <alignment horizontal="left" vertical="center" wrapText="1"/>
    </xf>
    <xf numFmtId="0" fontId="9" fillId="0" borderId="16" xfId="0" applyFont="1" applyBorder="1" applyAlignment="1">
      <alignment horizontal="left" wrapText="1"/>
    </xf>
    <xf numFmtId="49" fontId="9" fillId="0" borderId="14" xfId="0" applyNumberFormat="1" applyFont="1" applyBorder="1" applyAlignment="1">
      <alignment horizontal="center"/>
    </xf>
    <xf numFmtId="164" fontId="9" fillId="0" borderId="14" xfId="0" applyNumberFormat="1" applyFont="1" applyBorder="1" applyAlignment="1">
      <alignment horizontal="center"/>
    </xf>
    <xf numFmtId="164" fontId="9" fillId="0" borderId="14" xfId="0" applyNumberFormat="1" applyFont="1" applyFill="1" applyBorder="1" applyAlignment="1">
      <alignment horizontal="center"/>
    </xf>
    <xf numFmtId="0" fontId="11" fillId="0" borderId="12" xfId="0" applyNumberFormat="1" applyFont="1" applyBorder="1" applyAlignment="1">
      <alignment horizontal="left" wrapText="1"/>
    </xf>
    <xf numFmtId="0" fontId="9" fillId="0" borderId="1" xfId="0" applyNumberFormat="1" applyFont="1" applyBorder="1" applyAlignment="1">
      <alignment horizontal="left" vertical="top" wrapText="1"/>
    </xf>
    <xf numFmtId="0" fontId="9" fillId="0" borderId="1" xfId="0" applyNumberFormat="1" applyFont="1" applyBorder="1" applyAlignment="1">
      <alignment horizontal="justify" vertical="top" wrapText="1"/>
    </xf>
    <xf numFmtId="0" fontId="9" fillId="0" borderId="18" xfId="0" applyFont="1" applyBorder="1" applyAlignment="1">
      <alignment horizontal="left" wrapText="1"/>
    </xf>
    <xf numFmtId="49" fontId="9" fillId="0" borderId="13" xfId="0" applyNumberFormat="1" applyFont="1" applyBorder="1" applyAlignment="1">
      <alignment horizontal="center"/>
    </xf>
    <xf numFmtId="164" fontId="9" fillId="0" borderId="13" xfId="0" applyNumberFormat="1" applyFont="1" applyBorder="1" applyAlignment="1">
      <alignment horizontal="center"/>
    </xf>
    <xf numFmtId="0" fontId="7" fillId="0" borderId="18" xfId="0" applyFont="1" applyBorder="1" applyAlignment="1">
      <alignment horizontal="left" wrapText="1"/>
    </xf>
    <xf numFmtId="49" fontId="7" fillId="0" borderId="13" xfId="0" applyNumberFormat="1" applyFont="1" applyBorder="1" applyAlignment="1">
      <alignment horizontal="center"/>
    </xf>
    <xf numFmtId="164" fontId="7" fillId="0" borderId="13" xfId="0" applyNumberFormat="1" applyFont="1" applyBorder="1" applyAlignment="1">
      <alignment horizontal="center"/>
    </xf>
    <xf numFmtId="0" fontId="11" fillId="0" borderId="12" xfId="0" applyFont="1" applyFill="1" applyBorder="1" applyAlignment="1">
      <alignment horizontal="left" wrapText="1"/>
    </xf>
    <xf numFmtId="164" fontId="11" fillId="0" borderId="7" xfId="0" applyNumberFormat="1" applyFont="1" applyFill="1" applyBorder="1" applyAlignment="1">
      <alignment horizontal="center"/>
    </xf>
    <xf numFmtId="0" fontId="4" fillId="0" borderId="0" xfId="0" applyFont="1" applyFill="1"/>
    <xf numFmtId="0" fontId="15" fillId="0" borderId="15" xfId="0" applyFont="1" applyBorder="1" applyAlignment="1">
      <alignment horizontal="left" wrapText="1"/>
    </xf>
    <xf numFmtId="0" fontId="15" fillId="0" borderId="15" xfId="0" applyFont="1" applyBorder="1" applyAlignment="1">
      <alignment horizontal="left" vertical="center" wrapText="1"/>
    </xf>
    <xf numFmtId="49"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7" fillId="0" borderId="0" xfId="0" applyFont="1" applyFill="1" applyBorder="1" applyAlignment="1">
      <alignment vertical="center"/>
    </xf>
    <xf numFmtId="164"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center"/>
    </xf>
    <xf numFmtId="49" fontId="1" fillId="0" borderId="0" xfId="0" applyNumberFormat="1" applyFont="1" applyFill="1" applyBorder="1" applyAlignment="1">
      <alignment horizontal="right"/>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xf>
  </cellXfs>
  <cellStyles count="24">
    <cellStyle name="Данные (редактируемые)" xfId="1"/>
    <cellStyle name="Данные (только для чтения)" xfId="2"/>
    <cellStyle name="Данные для удаления" xfId="3"/>
    <cellStyle name="Заголовки полей" xfId="4"/>
    <cellStyle name="Заголовки полей [печать]" xfId="5"/>
    <cellStyle name="Заголовок меры" xfId="6"/>
    <cellStyle name="Заголовок показателя [печать]" xfId="7"/>
    <cellStyle name="Заголовок показателя константы" xfId="8"/>
    <cellStyle name="Заголовок результата расчета" xfId="9"/>
    <cellStyle name="Заголовок свободного показателя" xfId="10"/>
    <cellStyle name="Значение фильтра" xfId="11"/>
    <cellStyle name="Значение фильтра [печать]" xfId="12"/>
    <cellStyle name="Информация о задаче" xfId="13"/>
    <cellStyle name="Обычный" xfId="0" builtinId="0"/>
    <cellStyle name="Отдельная ячейка" xfId="14"/>
    <cellStyle name="Отдельная ячейка - константа" xfId="15"/>
    <cellStyle name="Отдельная ячейка - константа [печать]" xfId="16"/>
    <cellStyle name="Отдельная ячейка [печать]" xfId="17"/>
    <cellStyle name="Отдельная ячейка-результат" xfId="18"/>
    <cellStyle name="Отдельная ячейка-результат [печать]" xfId="19"/>
    <cellStyle name="Свойства элементов измерения" xfId="20"/>
    <cellStyle name="Свойства элементов измерения [печать]" xfId="21"/>
    <cellStyle name="Элементы осей" xfId="22"/>
    <cellStyle name="Элементы осей [печать]" xfId="2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8"/>
  <sheetViews>
    <sheetView tabSelected="1" view="pageBreakPreview" topLeftCell="A189" zoomScaleNormal="90" zoomScaleSheetLayoutView="100" workbookViewId="0">
      <selection activeCell="E76" sqref="E76"/>
    </sheetView>
  </sheetViews>
  <sheetFormatPr defaultRowHeight="12"/>
  <cols>
    <col min="1" max="1" width="57.5703125" style="1" customWidth="1"/>
    <col min="2" max="2" width="29.5703125" style="2" customWidth="1"/>
    <col min="3" max="3" width="14.42578125" style="3" customWidth="1"/>
    <col min="4" max="4" width="14.28515625" style="3" customWidth="1"/>
    <col min="5" max="5" width="14" style="3" customWidth="1"/>
    <col min="6" max="6" width="11" style="3" customWidth="1"/>
    <col min="7" max="7" width="12.140625" style="4" customWidth="1"/>
    <col min="8" max="16384" width="9.140625" style="5"/>
  </cols>
  <sheetData>
    <row r="1" spans="1:7" ht="21">
      <c r="A1" s="112" t="s">
        <v>0</v>
      </c>
      <c r="B1" s="112"/>
      <c r="C1" s="112"/>
      <c r="D1" s="112"/>
      <c r="E1" s="112"/>
      <c r="F1" s="7"/>
      <c r="G1" s="8"/>
    </row>
    <row r="2" spans="1:7" ht="21">
      <c r="A2" s="112" t="s">
        <v>366</v>
      </c>
      <c r="B2" s="112"/>
      <c r="C2" s="112"/>
      <c r="D2" s="112"/>
      <c r="E2" s="112"/>
      <c r="F2" s="6"/>
      <c r="G2" s="8"/>
    </row>
    <row r="3" spans="1:7">
      <c r="A3" s="9"/>
      <c r="B3" s="10"/>
      <c r="C3" s="11"/>
      <c r="D3" s="11"/>
      <c r="E3" s="12"/>
      <c r="F3" s="12"/>
      <c r="G3" s="8"/>
    </row>
    <row r="4" spans="1:7" ht="13.5" thickBot="1">
      <c r="A4" s="10"/>
      <c r="B4" s="10"/>
      <c r="C4" s="11"/>
      <c r="D4" s="11"/>
      <c r="E4" s="113" t="s">
        <v>1</v>
      </c>
      <c r="F4" s="113"/>
      <c r="G4" s="113"/>
    </row>
    <row r="5" spans="1:7" ht="78.75" customHeight="1" thickBot="1">
      <c r="A5" s="13" t="s">
        <v>2</v>
      </c>
      <c r="B5" s="14" t="s">
        <v>3</v>
      </c>
      <c r="C5" s="15" t="s">
        <v>363</v>
      </c>
      <c r="D5" s="15" t="s">
        <v>364</v>
      </c>
      <c r="E5" s="15" t="s">
        <v>365</v>
      </c>
      <c r="F5" s="14" t="s">
        <v>4</v>
      </c>
      <c r="G5" s="16" t="s">
        <v>395</v>
      </c>
    </row>
    <row r="6" spans="1:7" s="21" customFormat="1" ht="16.5" customHeight="1" thickBot="1">
      <c r="A6" s="17" t="s">
        <v>5</v>
      </c>
      <c r="B6" s="18" t="s">
        <v>6</v>
      </c>
      <c r="C6" s="19">
        <f>SUM(C7,C9,C10,C15,C21,,C32,C35,C30)</f>
        <v>24232</v>
      </c>
      <c r="D6" s="19">
        <f>SUM(D7,D9,D10,D15,D21,,D32,D35,D30)</f>
        <v>905.9</v>
      </c>
      <c r="E6" s="19">
        <f>SUM(E7,E9,E10,E15,E21,,E32,E35,E30,E28,E19)</f>
        <v>986</v>
      </c>
      <c r="F6" s="19">
        <f t="shared" ref="F6:F47" si="0">E6/C6*100</f>
        <v>4.0689996698580391</v>
      </c>
      <c r="G6" s="20">
        <f t="shared" ref="G6:G12" si="1">E6/D6*100</f>
        <v>108.84203554476213</v>
      </c>
    </row>
    <row r="7" spans="1:7" s="21" customFormat="1" ht="18" customHeight="1">
      <c r="A7" s="22" t="s">
        <v>7</v>
      </c>
      <c r="B7" s="23" t="s">
        <v>8</v>
      </c>
      <c r="C7" s="24">
        <f>SUM(C8:C8)</f>
        <v>13136</v>
      </c>
      <c r="D7" s="24">
        <f>SUM(D8:D8)</f>
        <v>488</v>
      </c>
      <c r="E7" s="24">
        <f>SUM(E8:E8)</f>
        <v>490.1</v>
      </c>
      <c r="F7" s="24">
        <f t="shared" si="0"/>
        <v>3.7309683313032886</v>
      </c>
      <c r="G7" s="25">
        <f t="shared" si="1"/>
        <v>100.43032786885246</v>
      </c>
    </row>
    <row r="8" spans="1:7" ht="17.25" customHeight="1">
      <c r="A8" s="26" t="s">
        <v>9</v>
      </c>
      <c r="B8" s="27" t="s">
        <v>10</v>
      </c>
      <c r="C8" s="28">
        <v>13136</v>
      </c>
      <c r="D8" s="28">
        <v>488</v>
      </c>
      <c r="E8" s="28">
        <v>490.1</v>
      </c>
      <c r="F8" s="28">
        <f t="shared" si="0"/>
        <v>3.7309683313032886</v>
      </c>
      <c r="G8" s="29">
        <f t="shared" si="1"/>
        <v>100.43032786885246</v>
      </c>
    </row>
    <row r="9" spans="1:7" ht="35.25" customHeight="1">
      <c r="A9" s="30" t="s">
        <v>11</v>
      </c>
      <c r="B9" s="31" t="s">
        <v>12</v>
      </c>
      <c r="C9" s="32">
        <v>1520</v>
      </c>
      <c r="D9" s="32">
        <v>141</v>
      </c>
      <c r="E9" s="32">
        <v>142.4</v>
      </c>
      <c r="F9" s="32">
        <f t="shared" si="0"/>
        <v>9.3684210526315788</v>
      </c>
      <c r="G9" s="25">
        <f t="shared" si="1"/>
        <v>100.99290780141845</v>
      </c>
    </row>
    <row r="10" spans="1:7" s="21" customFormat="1" ht="17.25" customHeight="1">
      <c r="A10" s="30" t="s">
        <v>13</v>
      </c>
      <c r="B10" s="31" t="s">
        <v>14</v>
      </c>
      <c r="C10" s="32">
        <f>C11+C12+C13+C14</f>
        <v>6184</v>
      </c>
      <c r="D10" s="32">
        <f>D11+D12+D13+D14</f>
        <v>126</v>
      </c>
      <c r="E10" s="32">
        <f>E11+E12+E13+E14</f>
        <v>196.3</v>
      </c>
      <c r="F10" s="32">
        <f t="shared" si="0"/>
        <v>3.1743208279430792</v>
      </c>
      <c r="G10" s="25">
        <f t="shared" si="1"/>
        <v>155.79365079365078</v>
      </c>
    </row>
    <row r="11" spans="1:7" ht="33" customHeight="1">
      <c r="A11" s="26" t="s">
        <v>239</v>
      </c>
      <c r="B11" s="27" t="s">
        <v>245</v>
      </c>
      <c r="C11" s="28">
        <v>467</v>
      </c>
      <c r="D11" s="28">
        <v>30</v>
      </c>
      <c r="E11" s="28">
        <v>31.9</v>
      </c>
      <c r="F11" s="28">
        <f>E11/C11*100</f>
        <v>6.8308351177730193</v>
      </c>
      <c r="G11" s="29">
        <f t="shared" si="1"/>
        <v>106.33333333333333</v>
      </c>
    </row>
    <row r="12" spans="1:7" ht="33.75" customHeight="1">
      <c r="A12" s="26" t="s">
        <v>15</v>
      </c>
      <c r="B12" s="27" t="s">
        <v>16</v>
      </c>
      <c r="C12" s="28"/>
      <c r="D12" s="28"/>
      <c r="E12" s="28">
        <v>67.7</v>
      </c>
      <c r="F12" s="28" t="e">
        <f t="shared" si="0"/>
        <v>#DIV/0!</v>
      </c>
      <c r="G12" s="29" t="e">
        <f t="shared" si="1"/>
        <v>#DIV/0!</v>
      </c>
    </row>
    <row r="13" spans="1:7" ht="15.75">
      <c r="A13" s="26" t="s">
        <v>17</v>
      </c>
      <c r="B13" s="27" t="s">
        <v>18</v>
      </c>
      <c r="C13" s="28">
        <v>4848</v>
      </c>
      <c r="D13" s="28"/>
      <c r="E13" s="28">
        <v>0.3</v>
      </c>
      <c r="F13" s="28">
        <f t="shared" si="0"/>
        <v>6.1881188118811884E-3</v>
      </c>
      <c r="G13" s="29" t="e">
        <f t="shared" ref="G13:G36" si="2">E13/D13*100</f>
        <v>#DIV/0!</v>
      </c>
    </row>
    <row r="14" spans="1:7" ht="31.5">
      <c r="A14" s="26" t="s">
        <v>344</v>
      </c>
      <c r="B14" s="27" t="s">
        <v>367</v>
      </c>
      <c r="C14" s="28">
        <v>869</v>
      </c>
      <c r="D14" s="28">
        <v>96</v>
      </c>
      <c r="E14" s="28">
        <v>96.4</v>
      </c>
      <c r="F14" s="28">
        <f t="shared" si="0"/>
        <v>11.093210586881472</v>
      </c>
      <c r="G14" s="29">
        <f t="shared" si="2"/>
        <v>100.41666666666667</v>
      </c>
    </row>
    <row r="15" spans="1:7" s="21" customFormat="1" ht="19.5" customHeight="1">
      <c r="A15" s="30" t="s">
        <v>19</v>
      </c>
      <c r="B15" s="31" t="s">
        <v>20</v>
      </c>
      <c r="C15" s="32">
        <f>(C16+C17+C18)</f>
        <v>983.6</v>
      </c>
      <c r="D15" s="32">
        <f>(D16+D17+D18)</f>
        <v>65</v>
      </c>
      <c r="E15" s="32">
        <f>(E16+E17+E18)</f>
        <v>70.7</v>
      </c>
      <c r="F15" s="32">
        <f t="shared" si="0"/>
        <v>7.1878812525416835</v>
      </c>
      <c r="G15" s="25">
        <f t="shared" si="2"/>
        <v>108.76923076923077</v>
      </c>
    </row>
    <row r="16" spans="1:7" s="21" customFormat="1" ht="48" customHeight="1">
      <c r="A16" s="26" t="s">
        <v>21</v>
      </c>
      <c r="B16" s="27" t="s">
        <v>22</v>
      </c>
      <c r="C16" s="28">
        <v>820</v>
      </c>
      <c r="D16" s="28">
        <v>58</v>
      </c>
      <c r="E16" s="28">
        <v>58.5</v>
      </c>
      <c r="F16" s="28">
        <f t="shared" si="0"/>
        <v>7.1341463414634143</v>
      </c>
      <c r="G16" s="29">
        <f t="shared" si="2"/>
        <v>100.86206896551724</v>
      </c>
    </row>
    <row r="17" spans="1:7" s="21" customFormat="1" ht="66.75" customHeight="1">
      <c r="A17" s="26" t="s">
        <v>23</v>
      </c>
      <c r="B17" s="27" t="s">
        <v>24</v>
      </c>
      <c r="C17" s="28">
        <v>9</v>
      </c>
      <c r="D17" s="28"/>
      <c r="E17" s="28"/>
      <c r="F17" s="28">
        <f t="shared" si="0"/>
        <v>0</v>
      </c>
      <c r="G17" s="29" t="e">
        <f t="shared" si="2"/>
        <v>#DIV/0!</v>
      </c>
    </row>
    <row r="18" spans="1:7" s="21" customFormat="1" ht="48.75" customHeight="1">
      <c r="A18" s="26" t="s">
        <v>25</v>
      </c>
      <c r="B18" s="27" t="s">
        <v>26</v>
      </c>
      <c r="C18" s="28">
        <v>154.6</v>
      </c>
      <c r="D18" s="28">
        <v>7</v>
      </c>
      <c r="E18" s="28">
        <v>12.2</v>
      </c>
      <c r="F18" s="28">
        <f t="shared" si="0"/>
        <v>7.8913324708926256</v>
      </c>
      <c r="G18" s="29">
        <f t="shared" si="2"/>
        <v>174.28571428571428</v>
      </c>
    </row>
    <row r="19" spans="1:7" s="21" customFormat="1" ht="30" customHeight="1">
      <c r="A19" s="30" t="s">
        <v>357</v>
      </c>
      <c r="B19" s="31" t="s">
        <v>359</v>
      </c>
      <c r="C19" s="28"/>
      <c r="D19" s="28"/>
      <c r="E19" s="32">
        <f>E20</f>
        <v>0</v>
      </c>
      <c r="F19" s="28"/>
      <c r="G19" s="29"/>
    </row>
    <row r="20" spans="1:7" s="21" customFormat="1" ht="30" customHeight="1">
      <c r="A20" s="26" t="s">
        <v>358</v>
      </c>
      <c r="B20" s="27" t="s">
        <v>360</v>
      </c>
      <c r="C20" s="28"/>
      <c r="D20" s="28"/>
      <c r="E20" s="28"/>
      <c r="F20" s="28"/>
      <c r="G20" s="29"/>
    </row>
    <row r="21" spans="1:7" s="21" customFormat="1" ht="47.25">
      <c r="A21" s="30" t="s">
        <v>27</v>
      </c>
      <c r="B21" s="31" t="s">
        <v>28</v>
      </c>
      <c r="C21" s="32">
        <f>SUM(C22+C26)</f>
        <v>1451</v>
      </c>
      <c r="D21" s="32">
        <f>SUM(D22+D26)</f>
        <v>85.9</v>
      </c>
      <c r="E21" s="32">
        <f>SUM(E22+E26)</f>
        <v>86.4</v>
      </c>
      <c r="F21" s="32">
        <f t="shared" si="0"/>
        <v>5.9545141281874576</v>
      </c>
      <c r="G21" s="25">
        <f t="shared" si="2"/>
        <v>100.58207217694995</v>
      </c>
    </row>
    <row r="22" spans="1:7" s="21" customFormat="1" ht="116.25" customHeight="1">
      <c r="A22" s="81" t="s">
        <v>248</v>
      </c>
      <c r="B22" s="31" t="s">
        <v>29</v>
      </c>
      <c r="C22" s="32">
        <f>SUM(C23:C25)</f>
        <v>1221</v>
      </c>
      <c r="D22" s="32">
        <f>SUM(D23:D25)</f>
        <v>85.4</v>
      </c>
      <c r="E22" s="32">
        <f>SUM(E23:E25)</f>
        <v>85.9</v>
      </c>
      <c r="F22" s="32">
        <f t="shared" si="0"/>
        <v>7.0352170352170358</v>
      </c>
      <c r="G22" s="25">
        <f t="shared" si="2"/>
        <v>100.58548009367681</v>
      </c>
    </row>
    <row r="23" spans="1:7" ht="102.75" customHeight="1">
      <c r="A23" s="45" t="s">
        <v>251</v>
      </c>
      <c r="B23" s="27" t="s">
        <v>250</v>
      </c>
      <c r="C23" s="28">
        <v>1100</v>
      </c>
      <c r="D23" s="28">
        <v>84</v>
      </c>
      <c r="E23" s="28">
        <v>84.4</v>
      </c>
      <c r="F23" s="28">
        <f t="shared" si="0"/>
        <v>7.6727272727272728</v>
      </c>
      <c r="G23" s="29">
        <f t="shared" si="2"/>
        <v>100.47619047619048</v>
      </c>
    </row>
    <row r="24" spans="1:7" ht="90.75" customHeight="1">
      <c r="A24" s="45" t="s">
        <v>252</v>
      </c>
      <c r="B24" s="27" t="s">
        <v>249</v>
      </c>
      <c r="C24" s="28">
        <v>42</v>
      </c>
      <c r="D24" s="28">
        <v>1.4</v>
      </c>
      <c r="E24" s="28">
        <v>1.5</v>
      </c>
      <c r="F24" s="28">
        <f t="shared" si="0"/>
        <v>3.5714285714285712</v>
      </c>
      <c r="G24" s="29">
        <f t="shared" si="2"/>
        <v>107.14285714285714</v>
      </c>
    </row>
    <row r="25" spans="1:7" ht="62.25" customHeight="1">
      <c r="A25" s="79" t="s">
        <v>240</v>
      </c>
      <c r="B25" s="27" t="s">
        <v>247</v>
      </c>
      <c r="C25" s="28">
        <v>79</v>
      </c>
      <c r="D25" s="28"/>
      <c r="E25" s="28"/>
      <c r="F25" s="28">
        <f t="shared" si="0"/>
        <v>0</v>
      </c>
      <c r="G25" s="29" t="e">
        <f t="shared" si="2"/>
        <v>#DIV/0!</v>
      </c>
    </row>
    <row r="26" spans="1:7" ht="105.75" customHeight="1">
      <c r="A26" s="82" t="s">
        <v>254</v>
      </c>
      <c r="B26" s="47" t="s">
        <v>255</v>
      </c>
      <c r="C26" s="49">
        <f>C27</f>
        <v>230</v>
      </c>
      <c r="D26" s="49">
        <f>D27</f>
        <v>0.5</v>
      </c>
      <c r="E26" s="49">
        <f>E27</f>
        <v>0.5</v>
      </c>
      <c r="F26" s="49">
        <f t="shared" si="0"/>
        <v>0.21739130434782608</v>
      </c>
      <c r="G26" s="50">
        <f t="shared" si="2"/>
        <v>100</v>
      </c>
    </row>
    <row r="27" spans="1:7" ht="96.75" customHeight="1">
      <c r="A27" s="26" t="s">
        <v>253</v>
      </c>
      <c r="B27" s="27" t="s">
        <v>30</v>
      </c>
      <c r="C27" s="28">
        <v>230</v>
      </c>
      <c r="D27" s="28">
        <v>0.5</v>
      </c>
      <c r="E27" s="28">
        <v>0.5</v>
      </c>
      <c r="F27" s="28">
        <f t="shared" si="0"/>
        <v>0.21739130434782608</v>
      </c>
      <c r="G27" s="29">
        <f t="shared" si="2"/>
        <v>100</v>
      </c>
    </row>
    <row r="28" spans="1:7" ht="31.5" customHeight="1">
      <c r="A28" s="30" t="s">
        <v>241</v>
      </c>
      <c r="B28" s="31" t="s">
        <v>242</v>
      </c>
      <c r="C28" s="32">
        <f>C29</f>
        <v>0</v>
      </c>
      <c r="D28" s="32">
        <f>D29</f>
        <v>0</v>
      </c>
      <c r="E28" s="32">
        <f>E29</f>
        <v>0.1</v>
      </c>
      <c r="F28" s="28"/>
      <c r="G28" s="29"/>
    </row>
    <row r="29" spans="1:7" ht="29.25" customHeight="1">
      <c r="A29" s="26" t="s">
        <v>243</v>
      </c>
      <c r="B29" s="27" t="s">
        <v>244</v>
      </c>
      <c r="C29" s="32"/>
      <c r="D29" s="32"/>
      <c r="E29" s="28">
        <v>0.1</v>
      </c>
      <c r="F29" s="28"/>
      <c r="G29" s="29"/>
    </row>
    <row r="30" spans="1:7" s="21" customFormat="1" ht="50.25" customHeight="1">
      <c r="A30" s="30" t="s">
        <v>31</v>
      </c>
      <c r="B30" s="31" t="s">
        <v>32</v>
      </c>
      <c r="C30" s="32">
        <f>SUM(C31)</f>
        <v>115</v>
      </c>
      <c r="D30" s="32">
        <f>SUM(D31)</f>
        <v>0</v>
      </c>
      <c r="E30" s="32">
        <f>SUM(E31)</f>
        <v>0</v>
      </c>
      <c r="F30" s="32">
        <f t="shared" si="0"/>
        <v>0</v>
      </c>
      <c r="G30" s="29" t="e">
        <f t="shared" si="2"/>
        <v>#DIV/0!</v>
      </c>
    </row>
    <row r="31" spans="1:7" s="21" customFormat="1" ht="31.5">
      <c r="A31" s="26" t="s">
        <v>33</v>
      </c>
      <c r="B31" s="27" t="s">
        <v>34</v>
      </c>
      <c r="C31" s="28">
        <v>115</v>
      </c>
      <c r="D31" s="28"/>
      <c r="E31" s="28"/>
      <c r="F31" s="28">
        <f t="shared" si="0"/>
        <v>0</v>
      </c>
      <c r="G31" s="29" t="e">
        <f t="shared" si="2"/>
        <v>#DIV/0!</v>
      </c>
    </row>
    <row r="32" spans="1:7" s="21" customFormat="1" ht="31.5">
      <c r="A32" s="30" t="s">
        <v>35</v>
      </c>
      <c r="B32" s="31" t="s">
        <v>36</v>
      </c>
      <c r="C32" s="32">
        <f>C33+C34</f>
        <v>637</v>
      </c>
      <c r="D32" s="32">
        <f>D33+D34</f>
        <v>0</v>
      </c>
      <c r="E32" s="32">
        <f>E33+E34</f>
        <v>0</v>
      </c>
      <c r="F32" s="32">
        <f t="shared" si="0"/>
        <v>0</v>
      </c>
      <c r="G32" s="29" t="e">
        <f t="shared" si="2"/>
        <v>#DIV/0!</v>
      </c>
    </row>
    <row r="33" spans="1:7" s="21" customFormat="1" ht="88.5" customHeight="1">
      <c r="A33" s="26" t="s">
        <v>246</v>
      </c>
      <c r="B33" s="26" t="s">
        <v>179</v>
      </c>
      <c r="C33" s="28">
        <v>548</v>
      </c>
      <c r="D33" s="28"/>
      <c r="E33" s="28"/>
      <c r="F33" s="32">
        <f t="shared" si="0"/>
        <v>0</v>
      </c>
      <c r="G33" s="29" t="e">
        <f t="shared" si="2"/>
        <v>#DIV/0!</v>
      </c>
    </row>
    <row r="34" spans="1:7" s="21" customFormat="1" ht="52.5" customHeight="1">
      <c r="A34" s="26" t="s">
        <v>178</v>
      </c>
      <c r="B34" s="27" t="s">
        <v>37</v>
      </c>
      <c r="C34" s="28">
        <v>89</v>
      </c>
      <c r="D34" s="28"/>
      <c r="E34" s="28"/>
      <c r="F34" s="28">
        <f t="shared" si="0"/>
        <v>0</v>
      </c>
      <c r="G34" s="29" t="e">
        <f t="shared" si="2"/>
        <v>#DIV/0!</v>
      </c>
    </row>
    <row r="35" spans="1:7" s="21" customFormat="1" ht="16.5" customHeight="1">
      <c r="A35" s="30" t="s">
        <v>38</v>
      </c>
      <c r="B35" s="31" t="s">
        <v>39</v>
      </c>
      <c r="C35" s="32">
        <v>205.4</v>
      </c>
      <c r="D35" s="32"/>
      <c r="E35" s="32"/>
      <c r="F35" s="32">
        <f t="shared" si="0"/>
        <v>0</v>
      </c>
      <c r="G35" s="29" t="e">
        <f t="shared" si="2"/>
        <v>#DIV/0!</v>
      </c>
    </row>
    <row r="36" spans="1:7" s="21" customFormat="1" ht="16.5" customHeight="1">
      <c r="A36" s="33" t="s">
        <v>40</v>
      </c>
      <c r="B36" s="34" t="s">
        <v>41</v>
      </c>
      <c r="C36" s="35" t="s">
        <v>368</v>
      </c>
      <c r="D36" s="35"/>
      <c r="E36" s="35"/>
      <c r="F36" s="35"/>
      <c r="G36" s="36" t="e">
        <f t="shared" si="2"/>
        <v>#DIV/0!</v>
      </c>
    </row>
    <row r="37" spans="1:7" s="21" customFormat="1" ht="18.75" customHeight="1">
      <c r="A37" s="37" t="s">
        <v>42</v>
      </c>
      <c r="B37" s="18" t="s">
        <v>43</v>
      </c>
      <c r="C37" s="19">
        <f>C38</f>
        <v>289488.3</v>
      </c>
      <c r="D37" s="19">
        <f>D38</f>
        <v>17527.600000000002</v>
      </c>
      <c r="E37" s="19">
        <f>E38</f>
        <v>16039.1</v>
      </c>
      <c r="F37" s="19">
        <f t="shared" si="0"/>
        <v>5.540500255105302</v>
      </c>
      <c r="G37" s="20">
        <f t="shared" ref="G37:G47" si="3">E37/D37*100</f>
        <v>91.507679317191162</v>
      </c>
    </row>
    <row r="38" spans="1:7" s="21" customFormat="1" ht="54.75" customHeight="1">
      <c r="A38" s="38" t="s">
        <v>44</v>
      </c>
      <c r="B38" s="23" t="s">
        <v>45</v>
      </c>
      <c r="C38" s="24">
        <f>C39+C49+C73+C139</f>
        <v>289488.3</v>
      </c>
      <c r="D38" s="24">
        <f>D39+D49+D73+D139</f>
        <v>17527.600000000002</v>
      </c>
      <c r="E38" s="24">
        <f>E39+E49+E73+E139</f>
        <v>16039.1</v>
      </c>
      <c r="F38" s="24">
        <f t="shared" si="0"/>
        <v>5.540500255105302</v>
      </c>
      <c r="G38" s="25">
        <f t="shared" si="3"/>
        <v>91.507679317191162</v>
      </c>
    </row>
    <row r="39" spans="1:7" s="21" customFormat="1" ht="31.5">
      <c r="A39" s="30" t="s">
        <v>46</v>
      </c>
      <c r="B39" s="31" t="s">
        <v>189</v>
      </c>
      <c r="C39" s="32">
        <f>C40+C48</f>
        <v>87648.4</v>
      </c>
      <c r="D39" s="32">
        <f>D40+D48</f>
        <v>6434.5</v>
      </c>
      <c r="E39" s="32">
        <f>E40+E48</f>
        <v>6434.5</v>
      </c>
      <c r="F39" s="32">
        <f t="shared" si="0"/>
        <v>7.3412635028135149</v>
      </c>
      <c r="G39" s="25">
        <f t="shared" si="3"/>
        <v>100</v>
      </c>
    </row>
    <row r="40" spans="1:7" ht="31.5">
      <c r="A40" s="26" t="s">
        <v>47</v>
      </c>
      <c r="B40" s="27" t="s">
        <v>190</v>
      </c>
      <c r="C40" s="39">
        <v>84142.5</v>
      </c>
      <c r="D40" s="39">
        <v>6374.5</v>
      </c>
      <c r="E40" s="39">
        <v>6374.5</v>
      </c>
      <c r="F40" s="28">
        <f t="shared" si="0"/>
        <v>7.5758386071248189</v>
      </c>
      <c r="G40" s="29">
        <f t="shared" si="3"/>
        <v>100</v>
      </c>
    </row>
    <row r="41" spans="1:7" ht="23.25" hidden="1" customHeight="1">
      <c r="A41" s="26" t="s">
        <v>48</v>
      </c>
      <c r="B41" s="27" t="s">
        <v>49</v>
      </c>
      <c r="C41" s="39"/>
      <c r="D41" s="39"/>
      <c r="E41" s="39"/>
      <c r="F41" s="28" t="e">
        <f t="shared" si="0"/>
        <v>#DIV/0!</v>
      </c>
      <c r="G41" s="29" t="e">
        <f t="shared" si="3"/>
        <v>#DIV/0!</v>
      </c>
    </row>
    <row r="42" spans="1:7" s="21" customFormat="1" ht="26.25" hidden="1" customHeight="1">
      <c r="A42" s="30" t="s">
        <v>50</v>
      </c>
      <c r="B42" s="31" t="s">
        <v>51</v>
      </c>
      <c r="C42" s="32">
        <f>SUM(C43+C45+C46)</f>
        <v>0</v>
      </c>
      <c r="D42" s="32">
        <f>SUM(D43+D45+D46)</f>
        <v>0</v>
      </c>
      <c r="E42" s="32">
        <f>SUM(E43+E45+E46)</f>
        <v>0</v>
      </c>
      <c r="F42" s="28" t="e">
        <f t="shared" si="0"/>
        <v>#DIV/0!</v>
      </c>
      <c r="G42" s="29" t="e">
        <f t="shared" si="3"/>
        <v>#DIV/0!</v>
      </c>
    </row>
    <row r="43" spans="1:7" s="21" customFormat="1" ht="26.25" hidden="1" customHeight="1">
      <c r="A43" s="26" t="s">
        <v>52</v>
      </c>
      <c r="B43" s="27" t="s">
        <v>53</v>
      </c>
      <c r="C43" s="28"/>
      <c r="D43" s="28"/>
      <c r="E43" s="28"/>
      <c r="F43" s="28" t="e">
        <f t="shared" si="0"/>
        <v>#DIV/0!</v>
      </c>
      <c r="G43" s="29" t="e">
        <f t="shared" si="3"/>
        <v>#DIV/0!</v>
      </c>
    </row>
    <row r="44" spans="1:7" s="21" customFormat="1" ht="26.25" hidden="1" customHeight="1">
      <c r="A44" s="26" t="s">
        <v>54</v>
      </c>
      <c r="B44" s="27" t="s">
        <v>55</v>
      </c>
      <c r="C44" s="28"/>
      <c r="D44" s="28"/>
      <c r="E44" s="28"/>
      <c r="F44" s="28" t="e">
        <f t="shared" si="0"/>
        <v>#DIV/0!</v>
      </c>
      <c r="G44" s="29" t="e">
        <f t="shared" si="3"/>
        <v>#DIV/0!</v>
      </c>
    </row>
    <row r="45" spans="1:7" s="21" customFormat="1" ht="41.25" hidden="1" customHeight="1">
      <c r="A45" s="26" t="s">
        <v>56</v>
      </c>
      <c r="B45" s="27" t="s">
        <v>57</v>
      </c>
      <c r="C45" s="28"/>
      <c r="D45" s="28"/>
      <c r="E45" s="28"/>
      <c r="F45" s="28" t="e">
        <f t="shared" si="0"/>
        <v>#DIV/0!</v>
      </c>
      <c r="G45" s="29" t="e">
        <f t="shared" si="3"/>
        <v>#DIV/0!</v>
      </c>
    </row>
    <row r="46" spans="1:7" ht="22.5" hidden="1" customHeight="1">
      <c r="A46" s="30" t="s">
        <v>58</v>
      </c>
      <c r="B46" s="27" t="s">
        <v>59</v>
      </c>
      <c r="C46" s="40">
        <f>SUM(C47)</f>
        <v>0</v>
      </c>
      <c r="D46" s="40">
        <f>SUM(D47)</f>
        <v>0</v>
      </c>
      <c r="E46" s="40">
        <f>E47</f>
        <v>0</v>
      </c>
      <c r="F46" s="28" t="e">
        <f t="shared" si="0"/>
        <v>#DIV/0!</v>
      </c>
      <c r="G46" s="29" t="e">
        <f t="shared" si="3"/>
        <v>#DIV/0!</v>
      </c>
    </row>
    <row r="47" spans="1:7" ht="19.5" hidden="1" customHeight="1">
      <c r="A47" s="26" t="s">
        <v>60</v>
      </c>
      <c r="B47" s="27" t="s">
        <v>61</v>
      </c>
      <c r="C47" s="39"/>
      <c r="D47" s="39"/>
      <c r="E47" s="39"/>
      <c r="F47" s="28" t="e">
        <f t="shared" si="0"/>
        <v>#DIV/0!</v>
      </c>
      <c r="G47" s="29" t="e">
        <f t="shared" si="3"/>
        <v>#DIV/0!</v>
      </c>
    </row>
    <row r="48" spans="1:7" ht="36" customHeight="1">
      <c r="A48" s="26" t="s">
        <v>48</v>
      </c>
      <c r="B48" s="27" t="s">
        <v>191</v>
      </c>
      <c r="C48" s="39">
        <v>3505.9</v>
      </c>
      <c r="D48" s="39">
        <v>60</v>
      </c>
      <c r="E48" s="39">
        <v>60</v>
      </c>
      <c r="F48" s="28">
        <f>E48/C48*100</f>
        <v>1.7114007815396903</v>
      </c>
      <c r="G48" s="29">
        <f>E48/D48*100</f>
        <v>100</v>
      </c>
    </row>
    <row r="49" spans="1:7" ht="31.5">
      <c r="A49" s="30" t="s">
        <v>62</v>
      </c>
      <c r="B49" s="27" t="s">
        <v>192</v>
      </c>
      <c r="C49" s="40">
        <f>+C54+C66+C50+C57+C60+C63</f>
        <v>35225.899999999994</v>
      </c>
      <c r="D49" s="40">
        <f>+D54+D66+D50+D57+D60+D63</f>
        <v>1058.5</v>
      </c>
      <c r="E49" s="40">
        <f>+E54+E66+E50+E57+E60+E63</f>
        <v>848.59999999999991</v>
      </c>
      <c r="F49" s="28">
        <f t="shared" ref="F49:F72" si="4">E49/C49*100</f>
        <v>2.4090229064409998</v>
      </c>
      <c r="G49" s="29">
        <f>E49/D49*100</f>
        <v>80.170051960321203</v>
      </c>
    </row>
    <row r="50" spans="1:7" ht="69.75" customHeight="1">
      <c r="A50" s="83" t="s">
        <v>335</v>
      </c>
      <c r="B50" s="47" t="s">
        <v>333</v>
      </c>
      <c r="C50" s="48">
        <f>SUM(C51:C53)</f>
        <v>3199.5</v>
      </c>
      <c r="D50" s="48">
        <f>SUM(D51:D53)</f>
        <v>209.9</v>
      </c>
      <c r="E50" s="48">
        <f>SUM(E51:E53)</f>
        <v>0</v>
      </c>
      <c r="F50" s="49">
        <f t="shared" si="4"/>
        <v>0</v>
      </c>
      <c r="G50" s="29">
        <f t="shared" ref="G50:G53" si="5">E50/D50*100</f>
        <v>0</v>
      </c>
    </row>
    <row r="51" spans="1:7" ht="160.5" customHeight="1">
      <c r="A51" s="41" t="s">
        <v>336</v>
      </c>
      <c r="B51" s="27" t="s">
        <v>334</v>
      </c>
      <c r="C51" s="39">
        <v>867.3</v>
      </c>
      <c r="D51" s="39"/>
      <c r="E51" s="39"/>
      <c r="F51" s="49">
        <f t="shared" si="4"/>
        <v>0</v>
      </c>
      <c r="G51" s="29" t="e">
        <f t="shared" si="5"/>
        <v>#DIV/0!</v>
      </c>
    </row>
    <row r="52" spans="1:7" ht="72.75" customHeight="1">
      <c r="A52" s="41" t="s">
        <v>335</v>
      </c>
      <c r="B52" s="27" t="s">
        <v>338</v>
      </c>
      <c r="C52" s="39">
        <v>73.599999999999994</v>
      </c>
      <c r="D52" s="39">
        <v>6.6</v>
      </c>
      <c r="E52" s="39"/>
      <c r="F52" s="49">
        <f t="shared" si="4"/>
        <v>0</v>
      </c>
      <c r="G52" s="29">
        <f t="shared" si="5"/>
        <v>0</v>
      </c>
    </row>
    <row r="53" spans="1:7" ht="83.25" customHeight="1">
      <c r="A53" s="41" t="s">
        <v>335</v>
      </c>
      <c r="B53" s="27" t="s">
        <v>337</v>
      </c>
      <c r="C53" s="39">
        <v>2258.6</v>
      </c>
      <c r="D53" s="39">
        <v>203.3</v>
      </c>
      <c r="E53" s="39"/>
      <c r="F53" s="28">
        <f t="shared" si="4"/>
        <v>0</v>
      </c>
      <c r="G53" s="29">
        <f t="shared" si="5"/>
        <v>0</v>
      </c>
    </row>
    <row r="54" spans="1:7" ht="36" customHeight="1">
      <c r="A54" s="83" t="s">
        <v>256</v>
      </c>
      <c r="B54" s="47" t="s">
        <v>193</v>
      </c>
      <c r="C54" s="48">
        <f>C55+C56</f>
        <v>817.09999999999991</v>
      </c>
      <c r="D54" s="48">
        <f t="shared" ref="D54:E54" si="6">D55+D56</f>
        <v>0</v>
      </c>
      <c r="E54" s="48">
        <f t="shared" si="6"/>
        <v>0</v>
      </c>
      <c r="F54" s="49">
        <f t="shared" si="4"/>
        <v>0</v>
      </c>
      <c r="G54" s="29" t="e">
        <f t="shared" ref="G54:G56" si="7">E54/D54*100</f>
        <v>#DIV/0!</v>
      </c>
    </row>
    <row r="55" spans="1:7" ht="63.75" customHeight="1">
      <c r="A55" s="80" t="s">
        <v>259</v>
      </c>
      <c r="B55" s="27" t="s">
        <v>257</v>
      </c>
      <c r="C55" s="39">
        <v>433.7</v>
      </c>
      <c r="D55" s="39"/>
      <c r="E55" s="39"/>
      <c r="F55" s="49">
        <f t="shared" si="4"/>
        <v>0</v>
      </c>
      <c r="G55" s="29" t="e">
        <f t="shared" si="7"/>
        <v>#DIV/0!</v>
      </c>
    </row>
    <row r="56" spans="1:7" ht="54.75" customHeight="1">
      <c r="A56" s="80" t="s">
        <v>260</v>
      </c>
      <c r="B56" s="27" t="s">
        <v>258</v>
      </c>
      <c r="C56" s="39">
        <v>383.4</v>
      </c>
      <c r="D56" s="39"/>
      <c r="E56" s="39"/>
      <c r="F56" s="49">
        <f t="shared" si="4"/>
        <v>0</v>
      </c>
      <c r="G56" s="29" t="e">
        <f t="shared" si="7"/>
        <v>#DIV/0!</v>
      </c>
    </row>
    <row r="57" spans="1:7" ht="36" customHeight="1">
      <c r="A57" s="106" t="s">
        <v>369</v>
      </c>
      <c r="B57" s="47" t="s">
        <v>370</v>
      </c>
      <c r="C57" s="109">
        <f>SUM(C58:C59)</f>
        <v>349</v>
      </c>
      <c r="D57" s="39"/>
      <c r="E57" s="39"/>
      <c r="F57" s="49"/>
      <c r="G57" s="29"/>
    </row>
    <row r="58" spans="1:7" ht="64.5" customHeight="1">
      <c r="A58" s="80" t="s">
        <v>371</v>
      </c>
      <c r="B58" s="27" t="s">
        <v>372</v>
      </c>
      <c r="C58" s="39">
        <v>27.9</v>
      </c>
      <c r="D58" s="39"/>
      <c r="E58" s="39"/>
      <c r="F58" s="49"/>
      <c r="G58" s="29"/>
    </row>
    <row r="59" spans="1:7" ht="40.5" customHeight="1">
      <c r="A59" s="80" t="s">
        <v>373</v>
      </c>
      <c r="B59" s="27" t="s">
        <v>374</v>
      </c>
      <c r="C59" s="39">
        <v>321.10000000000002</v>
      </c>
      <c r="D59" s="39"/>
      <c r="E59" s="39"/>
      <c r="F59" s="49"/>
      <c r="G59" s="29"/>
    </row>
    <row r="60" spans="1:7" ht="46.5" customHeight="1">
      <c r="A60" s="107" t="s">
        <v>375</v>
      </c>
      <c r="B60" s="108" t="s">
        <v>376</v>
      </c>
      <c r="C60" s="109">
        <f>SUM(C61:C62)</f>
        <v>388.20000000000005</v>
      </c>
      <c r="D60" s="39"/>
      <c r="E60" s="39"/>
      <c r="F60" s="49"/>
      <c r="G60" s="29"/>
    </row>
    <row r="61" spans="1:7" ht="107.25" customHeight="1">
      <c r="A61" s="80" t="s">
        <v>379</v>
      </c>
      <c r="B61" s="27" t="s">
        <v>380</v>
      </c>
      <c r="C61" s="39">
        <v>189.3</v>
      </c>
      <c r="D61" s="39"/>
      <c r="E61" s="39"/>
      <c r="F61" s="49"/>
      <c r="G61" s="29"/>
    </row>
    <row r="62" spans="1:7" ht="83.25" customHeight="1">
      <c r="A62" s="80" t="s">
        <v>377</v>
      </c>
      <c r="B62" s="27" t="s">
        <v>378</v>
      </c>
      <c r="C62" s="39">
        <v>198.9</v>
      </c>
      <c r="D62" s="39"/>
      <c r="E62" s="39"/>
      <c r="F62" s="49"/>
      <c r="G62" s="29"/>
    </row>
    <row r="63" spans="1:7" ht="66" customHeight="1">
      <c r="A63" s="107" t="s">
        <v>381</v>
      </c>
      <c r="B63" s="108" t="s">
        <v>382</v>
      </c>
      <c r="C63" s="109">
        <f>SUM(C64:C65)</f>
        <v>149.80000000000001</v>
      </c>
      <c r="D63" s="39"/>
      <c r="E63" s="39"/>
      <c r="F63" s="49"/>
      <c r="G63" s="29"/>
    </row>
    <row r="64" spans="1:7" ht="83.25" customHeight="1">
      <c r="A64" s="80" t="s">
        <v>383</v>
      </c>
      <c r="B64" s="27" t="s">
        <v>384</v>
      </c>
      <c r="C64" s="39">
        <v>12</v>
      </c>
      <c r="D64" s="39"/>
      <c r="E64" s="39"/>
      <c r="F64" s="49"/>
      <c r="G64" s="29"/>
    </row>
    <row r="65" spans="1:7" ht="83.25" customHeight="1">
      <c r="A65" s="80" t="s">
        <v>385</v>
      </c>
      <c r="B65" s="27" t="s">
        <v>386</v>
      </c>
      <c r="C65" s="39">
        <v>137.80000000000001</v>
      </c>
      <c r="D65" s="39"/>
      <c r="E65" s="39"/>
      <c r="F65" s="49"/>
      <c r="G65" s="29"/>
    </row>
    <row r="66" spans="1:7" ht="21.75" customHeight="1">
      <c r="A66" s="84" t="s">
        <v>58</v>
      </c>
      <c r="B66" s="85" t="s">
        <v>194</v>
      </c>
      <c r="C66" s="48">
        <f>C67</f>
        <v>30322.3</v>
      </c>
      <c r="D66" s="48">
        <f>D67</f>
        <v>848.59999999999991</v>
      </c>
      <c r="E66" s="48">
        <f>E67</f>
        <v>848.59999999999991</v>
      </c>
      <c r="F66" s="49">
        <f t="shared" si="4"/>
        <v>2.7986003700247011</v>
      </c>
      <c r="G66" s="50">
        <f t="shared" ref="G66:G72" si="8">E66/D66*100</f>
        <v>100</v>
      </c>
    </row>
    <row r="67" spans="1:7" ht="22.5" customHeight="1">
      <c r="A67" s="43" t="s">
        <v>60</v>
      </c>
      <c r="B67" s="44" t="s">
        <v>195</v>
      </c>
      <c r="C67" s="39">
        <f>C68+C70+C71+C72+C69</f>
        <v>30322.3</v>
      </c>
      <c r="D67" s="39">
        <f>D68+D70+D71+D72+D69</f>
        <v>848.59999999999991</v>
      </c>
      <c r="E67" s="39">
        <f>E68+E70+E71+E72+E69</f>
        <v>848.59999999999991</v>
      </c>
      <c r="F67" s="28">
        <f t="shared" si="4"/>
        <v>2.7986003700247011</v>
      </c>
      <c r="G67" s="29">
        <f t="shared" si="8"/>
        <v>100</v>
      </c>
    </row>
    <row r="68" spans="1:7" ht="82.5" customHeight="1">
      <c r="A68" s="42" t="s">
        <v>184</v>
      </c>
      <c r="B68" s="44" t="s">
        <v>196</v>
      </c>
      <c r="C68" s="39">
        <v>3585.3</v>
      </c>
      <c r="D68" s="39">
        <v>294.7</v>
      </c>
      <c r="E68" s="39">
        <v>294.7</v>
      </c>
      <c r="F68" s="28">
        <f t="shared" si="4"/>
        <v>8.2196747831422758</v>
      </c>
      <c r="G68" s="29">
        <f t="shared" si="8"/>
        <v>100</v>
      </c>
    </row>
    <row r="69" spans="1:7" ht="47.25">
      <c r="A69" s="78" t="s">
        <v>188</v>
      </c>
      <c r="B69" s="44" t="s">
        <v>197</v>
      </c>
      <c r="C69" s="39"/>
      <c r="D69" s="39"/>
      <c r="E69" s="39"/>
      <c r="F69" s="28" t="e">
        <f t="shared" si="4"/>
        <v>#DIV/0!</v>
      </c>
      <c r="G69" s="29" t="e">
        <f t="shared" si="8"/>
        <v>#DIV/0!</v>
      </c>
    </row>
    <row r="70" spans="1:7" ht="86.25" customHeight="1">
      <c r="A70" s="26" t="s">
        <v>185</v>
      </c>
      <c r="B70" s="27" t="s">
        <v>198</v>
      </c>
      <c r="C70" s="39">
        <v>4600</v>
      </c>
      <c r="D70" s="39">
        <v>378.2</v>
      </c>
      <c r="E70" s="39">
        <v>378.2</v>
      </c>
      <c r="F70" s="28">
        <f t="shared" si="4"/>
        <v>8.2217391304347824</v>
      </c>
      <c r="G70" s="29">
        <f t="shared" si="8"/>
        <v>100</v>
      </c>
    </row>
    <row r="71" spans="1:7" ht="50.25" customHeight="1">
      <c r="A71" s="26" t="s">
        <v>186</v>
      </c>
      <c r="B71" s="27" t="s">
        <v>199</v>
      </c>
      <c r="C71" s="39">
        <v>2137</v>
      </c>
      <c r="D71" s="39">
        <v>175.7</v>
      </c>
      <c r="E71" s="39">
        <v>175.7</v>
      </c>
      <c r="F71" s="28">
        <f t="shared" si="4"/>
        <v>8.2218062704726247</v>
      </c>
      <c r="G71" s="29">
        <f t="shared" si="8"/>
        <v>100</v>
      </c>
    </row>
    <row r="72" spans="1:7" ht="96" customHeight="1">
      <c r="A72" s="45" t="s">
        <v>187</v>
      </c>
      <c r="B72" s="27" t="s">
        <v>292</v>
      </c>
      <c r="C72" s="39">
        <v>20000</v>
      </c>
      <c r="D72" s="39"/>
      <c r="E72" s="39"/>
      <c r="F72" s="28">
        <f t="shared" si="4"/>
        <v>0</v>
      </c>
      <c r="G72" s="29" t="e">
        <f t="shared" si="8"/>
        <v>#DIV/0!</v>
      </c>
    </row>
    <row r="73" spans="1:7" s="21" customFormat="1" ht="31.5">
      <c r="A73" s="30" t="s">
        <v>63</v>
      </c>
      <c r="B73" s="31" t="s">
        <v>200</v>
      </c>
      <c r="C73" s="32">
        <f>C74+C75+ C118+C120+C123+C125+C127+C129+C134+C137+C131</f>
        <v>161023.79999999996</v>
      </c>
      <c r="D73" s="32">
        <f>D74+D75+ D118+D120+D123+D125+D127+D129+D134+D137+D131</f>
        <v>9578.9</v>
      </c>
      <c r="E73" s="32">
        <f>E74+E75+ E118+E120+E123+E125+E127+E129+E134+E137+E131</f>
        <v>8756</v>
      </c>
      <c r="F73" s="32">
        <f>E73/C73*100</f>
        <v>5.4377054820467547</v>
      </c>
      <c r="G73" s="25">
        <f>E73/D73*100</f>
        <v>91.40924323252149</v>
      </c>
    </row>
    <row r="74" spans="1:7" ht="85.5" customHeight="1">
      <c r="A74" s="26" t="s">
        <v>323</v>
      </c>
      <c r="B74" s="27" t="s">
        <v>201</v>
      </c>
      <c r="C74" s="39">
        <v>4433.8</v>
      </c>
      <c r="D74" s="39">
        <v>700</v>
      </c>
      <c r="E74" s="39">
        <v>415.6</v>
      </c>
      <c r="F74" s="28">
        <f>E74/C74*100</f>
        <v>9.3734494113401592</v>
      </c>
      <c r="G74" s="29">
        <f>E74/D74*100</f>
        <v>59.371428571428574</v>
      </c>
    </row>
    <row r="75" spans="1:7" ht="36.75" customHeight="1">
      <c r="A75" s="46" t="s">
        <v>293</v>
      </c>
      <c r="B75" s="47" t="s">
        <v>294</v>
      </c>
      <c r="C75" s="48">
        <f>C76</f>
        <v>136626.49999999994</v>
      </c>
      <c r="D75" s="48">
        <f>D76</f>
        <v>7818.2</v>
      </c>
      <c r="E75" s="48">
        <f>E76</f>
        <v>7433.3</v>
      </c>
      <c r="F75" s="49">
        <f>E75/C75*100</f>
        <v>5.4405990053174191</v>
      </c>
      <c r="G75" s="50">
        <f>E75/D75*100</f>
        <v>95.07687191425137</v>
      </c>
    </row>
    <row r="76" spans="1:7" ht="52.5" customHeight="1">
      <c r="A76" s="46" t="s">
        <v>295</v>
      </c>
      <c r="B76" s="47" t="s">
        <v>205</v>
      </c>
      <c r="C76" s="48">
        <f>C78+C79+C80+C81+C82+C83+C84+C85+C86+C87+C88+C89+C90+C91+C92+C93+C94+C95+C96+C97+C98+C99+C100+C101+C102+C103+C104+C105+C106+C107+C108+C109+C110+C111+C112+C113+C114+C115+C116+C117</f>
        <v>136626.49999999994</v>
      </c>
      <c r="D76" s="48">
        <f>D78+D79+D80+D81+D82+D83+D84+D85+D86+D87+D88+D89+D90+D91+D92+D93+D94+D95+D96+D97+D98+D99+D100+D101+D102+D103+D104+D105+D106+D107+D108+D109+D110+D111+D112+D113+D114+D115+D116+D117</f>
        <v>7818.2</v>
      </c>
      <c r="E76" s="48">
        <f>E78+E79+E80+E81+E82+E83+E84+E85+E86+E87+E88+E89+E90+E91+E92+E93+E94+E95+E96+E97+E98+E99+E100+E101+E102+E103+E104+E105+E106+E107+E108+E109+E110+E111+E112+E113+E114+E115+E116+E117</f>
        <v>7433.3</v>
      </c>
      <c r="F76" s="49">
        <f>E76/C76*100</f>
        <v>5.4405990053174191</v>
      </c>
      <c r="G76" s="50">
        <f>E76/D76*100</f>
        <v>95.07687191425137</v>
      </c>
    </row>
    <row r="77" spans="1:7" ht="37.5" hidden="1" customHeight="1">
      <c r="A77" s="51" t="s">
        <v>64</v>
      </c>
      <c r="B77" s="27" t="s">
        <v>65</v>
      </c>
      <c r="C77" s="39"/>
      <c r="D77" s="39"/>
      <c r="E77" s="39"/>
      <c r="F77" s="49" t="e">
        <f t="shared" ref="F77:F79" si="9">E77/C77*100</f>
        <v>#DIV/0!</v>
      </c>
      <c r="G77" s="50" t="e">
        <f t="shared" ref="G77:G79" si="10">E77/D77*100</f>
        <v>#DIV/0!</v>
      </c>
    </row>
    <row r="78" spans="1:7" ht="115.5" customHeight="1">
      <c r="A78" s="95" t="s">
        <v>297</v>
      </c>
      <c r="B78" s="44" t="s">
        <v>202</v>
      </c>
      <c r="C78" s="28">
        <v>1.8</v>
      </c>
      <c r="D78" s="28"/>
      <c r="E78" s="39"/>
      <c r="F78" s="49"/>
      <c r="G78" s="50"/>
    </row>
    <row r="79" spans="1:7" ht="64.5" customHeight="1">
      <c r="A79" s="52" t="s">
        <v>303</v>
      </c>
      <c r="B79" s="44" t="s">
        <v>203</v>
      </c>
      <c r="C79" s="28">
        <v>190.7</v>
      </c>
      <c r="D79" s="28">
        <v>60.7</v>
      </c>
      <c r="E79" s="39">
        <v>34.5</v>
      </c>
      <c r="F79" s="49">
        <f t="shared" si="9"/>
        <v>18.091242789722077</v>
      </c>
      <c r="G79" s="50">
        <f t="shared" si="10"/>
        <v>56.836902800658976</v>
      </c>
    </row>
    <row r="80" spans="1:7" ht="83.25" customHeight="1">
      <c r="A80" s="52" t="s">
        <v>308</v>
      </c>
      <c r="B80" s="44" t="s">
        <v>204</v>
      </c>
      <c r="C80" s="28">
        <v>3326</v>
      </c>
      <c r="D80" s="28">
        <v>330</v>
      </c>
      <c r="E80" s="39">
        <v>320</v>
      </c>
      <c r="F80" s="29">
        <f t="shared" ref="F80:F91" si="11">E80/C80*100</f>
        <v>9.6211665664461812</v>
      </c>
      <c r="G80" s="29">
        <f t="shared" ref="G80:G111" si="12">E80/D80*100</f>
        <v>96.969696969696969</v>
      </c>
    </row>
    <row r="81" spans="1:7" ht="50.25" customHeight="1">
      <c r="A81" s="52" t="s">
        <v>309</v>
      </c>
      <c r="B81" s="44" t="s">
        <v>206</v>
      </c>
      <c r="C81" s="28">
        <v>256.10000000000002</v>
      </c>
      <c r="D81" s="28">
        <v>18.100000000000001</v>
      </c>
      <c r="E81" s="39">
        <v>18.100000000000001</v>
      </c>
      <c r="F81" s="29">
        <f t="shared" si="11"/>
        <v>7.0675517376024999</v>
      </c>
      <c r="G81" s="29">
        <f t="shared" si="12"/>
        <v>100</v>
      </c>
    </row>
    <row r="82" spans="1:7" ht="69" customHeight="1">
      <c r="A82" s="52" t="s">
        <v>324</v>
      </c>
      <c r="B82" s="44" t="s">
        <v>207</v>
      </c>
      <c r="C82" s="28">
        <v>15.3</v>
      </c>
      <c r="D82" s="28">
        <v>0.3</v>
      </c>
      <c r="E82" s="39"/>
      <c r="F82" s="29">
        <f t="shared" si="11"/>
        <v>0</v>
      </c>
      <c r="G82" s="29">
        <f t="shared" si="12"/>
        <v>0</v>
      </c>
    </row>
    <row r="83" spans="1:7" ht="56.25" customHeight="1">
      <c r="A83" s="52" t="s">
        <v>345</v>
      </c>
      <c r="B83" s="44" t="s">
        <v>346</v>
      </c>
      <c r="C83" s="28">
        <v>1540.8</v>
      </c>
      <c r="D83" s="28"/>
      <c r="E83" s="39"/>
      <c r="F83" s="29">
        <f t="shared" si="11"/>
        <v>0</v>
      </c>
      <c r="G83" s="29" t="e">
        <f t="shared" si="12"/>
        <v>#DIV/0!</v>
      </c>
    </row>
    <row r="84" spans="1:7" ht="99.75" customHeight="1">
      <c r="A84" s="95" t="s">
        <v>325</v>
      </c>
      <c r="B84" s="44" t="s">
        <v>208</v>
      </c>
      <c r="C84" s="28">
        <v>2611.6999999999998</v>
      </c>
      <c r="D84" s="28">
        <v>217.6</v>
      </c>
      <c r="E84" s="39">
        <v>217.6</v>
      </c>
      <c r="F84" s="29">
        <f t="shared" si="11"/>
        <v>8.3317379484626883</v>
      </c>
      <c r="G84" s="29">
        <f t="shared" si="12"/>
        <v>100</v>
      </c>
    </row>
    <row r="85" spans="1:7" ht="102" customHeight="1">
      <c r="A85" s="95" t="s">
        <v>325</v>
      </c>
      <c r="B85" s="44" t="s">
        <v>236</v>
      </c>
      <c r="C85" s="28">
        <v>2.6</v>
      </c>
      <c r="D85" s="28">
        <v>2.6</v>
      </c>
      <c r="E85" s="39">
        <v>2.6</v>
      </c>
      <c r="F85" s="29">
        <f t="shared" si="11"/>
        <v>100</v>
      </c>
      <c r="G85" s="29">
        <f t="shared" si="12"/>
        <v>100</v>
      </c>
    </row>
    <row r="86" spans="1:7" ht="68.25" customHeight="1">
      <c r="A86" s="52" t="s">
        <v>348</v>
      </c>
      <c r="B86" s="44" t="s">
        <v>347</v>
      </c>
      <c r="C86" s="28">
        <v>15.9</v>
      </c>
      <c r="D86" s="28"/>
      <c r="E86" s="39"/>
      <c r="F86" s="29">
        <f t="shared" si="11"/>
        <v>0</v>
      </c>
      <c r="G86" s="29" t="e">
        <f t="shared" si="12"/>
        <v>#DIV/0!</v>
      </c>
    </row>
    <row r="87" spans="1:7" ht="68.25" customHeight="1">
      <c r="A87" s="52" t="s">
        <v>388</v>
      </c>
      <c r="B87" s="44" t="s">
        <v>387</v>
      </c>
      <c r="C87" s="28">
        <v>60.5</v>
      </c>
      <c r="D87" s="28">
        <v>5.0999999999999996</v>
      </c>
      <c r="E87" s="39">
        <v>5.0999999999999996</v>
      </c>
      <c r="F87" s="29"/>
      <c r="G87" s="29"/>
    </row>
    <row r="88" spans="1:7" ht="63.75" customHeight="1">
      <c r="A88" s="52" t="s">
        <v>350</v>
      </c>
      <c r="B88" s="44" t="s">
        <v>349</v>
      </c>
      <c r="C88" s="28">
        <v>41.7</v>
      </c>
      <c r="D88" s="28"/>
      <c r="E88" s="39"/>
      <c r="F88" s="29">
        <f t="shared" si="11"/>
        <v>0</v>
      </c>
      <c r="G88" s="29" t="e">
        <f t="shared" si="12"/>
        <v>#DIV/0!</v>
      </c>
    </row>
    <row r="89" spans="1:7" ht="84" customHeight="1">
      <c r="A89" s="52" t="s">
        <v>299</v>
      </c>
      <c r="B89" s="44" t="s">
        <v>235</v>
      </c>
      <c r="C89" s="28">
        <v>56890.9</v>
      </c>
      <c r="D89" s="28">
        <v>1628.9</v>
      </c>
      <c r="E89" s="39">
        <v>1520</v>
      </c>
      <c r="F89" s="29">
        <f t="shared" si="11"/>
        <v>2.6717805483829573</v>
      </c>
      <c r="G89" s="29">
        <f t="shared" si="12"/>
        <v>93.314506722327948</v>
      </c>
    </row>
    <row r="90" spans="1:7" ht="86.25" customHeight="1">
      <c r="A90" s="52" t="s">
        <v>301</v>
      </c>
      <c r="B90" s="44" t="s">
        <v>234</v>
      </c>
      <c r="C90" s="28">
        <v>9.1</v>
      </c>
      <c r="D90" s="28"/>
      <c r="E90" s="39"/>
      <c r="F90" s="29">
        <f t="shared" si="11"/>
        <v>0</v>
      </c>
      <c r="G90" s="29" t="e">
        <f t="shared" si="12"/>
        <v>#DIV/0!</v>
      </c>
    </row>
    <row r="91" spans="1:7" ht="99" customHeight="1">
      <c r="A91" s="95" t="s">
        <v>310</v>
      </c>
      <c r="B91" s="44" t="s">
        <v>233</v>
      </c>
      <c r="C91" s="28">
        <v>517.70000000000005</v>
      </c>
      <c r="D91" s="28">
        <v>44.5</v>
      </c>
      <c r="E91" s="39">
        <v>44.5</v>
      </c>
      <c r="F91" s="29">
        <f t="shared" si="11"/>
        <v>8.5957118022020467</v>
      </c>
      <c r="G91" s="29">
        <f t="shared" si="12"/>
        <v>100</v>
      </c>
    </row>
    <row r="92" spans="1:7" ht="96.75" customHeight="1">
      <c r="A92" s="95" t="s">
        <v>296</v>
      </c>
      <c r="B92" s="44" t="s">
        <v>232</v>
      </c>
      <c r="C92" s="28">
        <v>11024.8</v>
      </c>
      <c r="D92" s="28">
        <v>926.4</v>
      </c>
      <c r="E92" s="39">
        <v>903.2</v>
      </c>
      <c r="F92" s="29">
        <f t="shared" ref="F92:F98" si="13">E92/C92*100</f>
        <v>8.1924388651041298</v>
      </c>
      <c r="G92" s="29">
        <f t="shared" si="12"/>
        <v>97.495682210708125</v>
      </c>
    </row>
    <row r="93" spans="1:7" ht="82.5" customHeight="1">
      <c r="A93" s="52" t="s">
        <v>304</v>
      </c>
      <c r="B93" s="44" t="s">
        <v>231</v>
      </c>
      <c r="C93" s="28">
        <v>20.100000000000001</v>
      </c>
      <c r="D93" s="28"/>
      <c r="E93" s="39"/>
      <c r="F93" s="29">
        <f t="shared" si="13"/>
        <v>0</v>
      </c>
      <c r="G93" s="29" t="e">
        <f t="shared" si="12"/>
        <v>#DIV/0!</v>
      </c>
    </row>
    <row r="94" spans="1:7" ht="82.5" customHeight="1">
      <c r="A94" s="52" t="s">
        <v>328</v>
      </c>
      <c r="B94" s="44" t="s">
        <v>327</v>
      </c>
      <c r="C94" s="28">
        <v>1852.4</v>
      </c>
      <c r="D94" s="28">
        <v>124.9</v>
      </c>
      <c r="E94" s="39">
        <v>109.9</v>
      </c>
      <c r="F94" s="29">
        <f t="shared" si="13"/>
        <v>5.9328438782120489</v>
      </c>
      <c r="G94" s="29">
        <f t="shared" si="12"/>
        <v>87.990392313851089</v>
      </c>
    </row>
    <row r="95" spans="1:7" ht="115.5" customHeight="1">
      <c r="A95" s="95" t="s">
        <v>311</v>
      </c>
      <c r="B95" s="44" t="s">
        <v>237</v>
      </c>
      <c r="C95" s="28">
        <v>172.7</v>
      </c>
      <c r="D95" s="28">
        <v>22</v>
      </c>
      <c r="E95" s="39">
        <v>22</v>
      </c>
      <c r="F95" s="29">
        <f t="shared" si="13"/>
        <v>12.738853503184714</v>
      </c>
      <c r="G95" s="29">
        <f t="shared" si="12"/>
        <v>100</v>
      </c>
    </row>
    <row r="96" spans="1:7" ht="150.75" customHeight="1">
      <c r="A96" s="95" t="s">
        <v>312</v>
      </c>
      <c r="B96" s="44" t="s">
        <v>230</v>
      </c>
      <c r="C96" s="28">
        <v>149.80000000000001</v>
      </c>
      <c r="D96" s="28">
        <v>10.8</v>
      </c>
      <c r="E96" s="39">
        <v>10.8</v>
      </c>
      <c r="F96" s="29">
        <f t="shared" si="13"/>
        <v>7.2096128170894529</v>
      </c>
      <c r="G96" s="29">
        <f t="shared" si="12"/>
        <v>100</v>
      </c>
    </row>
    <row r="97" spans="1:7" ht="256.5" customHeight="1">
      <c r="A97" s="95" t="s">
        <v>313</v>
      </c>
      <c r="B97" s="44" t="s">
        <v>229</v>
      </c>
      <c r="C97" s="28">
        <v>5436.3</v>
      </c>
      <c r="D97" s="28">
        <v>900</v>
      </c>
      <c r="E97" s="39">
        <v>897.7</v>
      </c>
      <c r="F97" s="29">
        <f t="shared" si="13"/>
        <v>16.513069550981367</v>
      </c>
      <c r="G97" s="29">
        <f t="shared" si="12"/>
        <v>99.74444444444444</v>
      </c>
    </row>
    <row r="98" spans="1:7" ht="118.5" customHeight="1">
      <c r="A98" s="96" t="s">
        <v>314</v>
      </c>
      <c r="B98" s="44" t="s">
        <v>228</v>
      </c>
      <c r="C98" s="28">
        <v>14.7</v>
      </c>
      <c r="D98" s="28">
        <v>1.6</v>
      </c>
      <c r="E98" s="39">
        <v>1.6</v>
      </c>
      <c r="F98" s="29">
        <f t="shared" si="13"/>
        <v>10.8843537414966</v>
      </c>
      <c r="G98" s="29">
        <f t="shared" si="12"/>
        <v>100</v>
      </c>
    </row>
    <row r="99" spans="1:7" ht="69" customHeight="1">
      <c r="A99" s="52" t="s">
        <v>316</v>
      </c>
      <c r="B99" s="44" t="s">
        <v>227</v>
      </c>
      <c r="C99" s="28">
        <v>512.20000000000005</v>
      </c>
      <c r="D99" s="28">
        <v>7.7</v>
      </c>
      <c r="E99" s="39">
        <v>7.7</v>
      </c>
      <c r="F99" s="29">
        <f t="shared" ref="F99:F111" si="14">E99/C99*100</f>
        <v>1.5033190160093712</v>
      </c>
      <c r="G99" s="29">
        <f t="shared" si="12"/>
        <v>100</v>
      </c>
    </row>
    <row r="100" spans="1:7" ht="64.5" customHeight="1">
      <c r="A100" s="52" t="s">
        <v>317</v>
      </c>
      <c r="B100" s="44" t="s">
        <v>226</v>
      </c>
      <c r="C100" s="28">
        <v>586.79999999999995</v>
      </c>
      <c r="D100" s="28">
        <v>25.5</v>
      </c>
      <c r="E100" s="39">
        <v>25.4</v>
      </c>
      <c r="F100" s="29">
        <f t="shared" si="14"/>
        <v>4.3285616905248805</v>
      </c>
      <c r="G100" s="29">
        <f t="shared" si="12"/>
        <v>99.607843137254889</v>
      </c>
    </row>
    <row r="101" spans="1:7" ht="114.75" customHeight="1">
      <c r="A101" s="95" t="s">
        <v>305</v>
      </c>
      <c r="B101" s="44" t="s">
        <v>225</v>
      </c>
      <c r="C101" s="28">
        <v>3797.3</v>
      </c>
      <c r="D101" s="28">
        <v>380</v>
      </c>
      <c r="E101" s="39">
        <v>380</v>
      </c>
      <c r="F101" s="29">
        <f t="shared" si="14"/>
        <v>10.007110315223974</v>
      </c>
      <c r="G101" s="29">
        <f t="shared" si="12"/>
        <v>100</v>
      </c>
    </row>
    <row r="102" spans="1:7" ht="129.75" customHeight="1">
      <c r="A102" s="95" t="s">
        <v>306</v>
      </c>
      <c r="B102" s="44" t="s">
        <v>224</v>
      </c>
      <c r="C102" s="28">
        <v>43.8</v>
      </c>
      <c r="D102" s="28">
        <v>5.2</v>
      </c>
      <c r="E102" s="39">
        <v>5.2</v>
      </c>
      <c r="F102" s="29">
        <f t="shared" si="14"/>
        <v>11.872146118721462</v>
      </c>
      <c r="G102" s="29">
        <f t="shared" si="12"/>
        <v>100</v>
      </c>
    </row>
    <row r="103" spans="1:7" ht="115.5" customHeight="1">
      <c r="A103" s="95" t="s">
        <v>307</v>
      </c>
      <c r="B103" s="44" t="s">
        <v>223</v>
      </c>
      <c r="C103" s="28">
        <v>5.5</v>
      </c>
      <c r="D103" s="28">
        <v>0.9</v>
      </c>
      <c r="E103" s="39">
        <v>0.9</v>
      </c>
      <c r="F103" s="29">
        <f t="shared" si="14"/>
        <v>16.363636363636363</v>
      </c>
      <c r="G103" s="29">
        <f t="shared" si="12"/>
        <v>100</v>
      </c>
    </row>
    <row r="104" spans="1:7" ht="238.5" customHeight="1">
      <c r="A104" s="95" t="s">
        <v>318</v>
      </c>
      <c r="B104" s="44" t="s">
        <v>66</v>
      </c>
      <c r="C104" s="28">
        <v>11643.4</v>
      </c>
      <c r="D104" s="28">
        <v>1086.8</v>
      </c>
      <c r="E104" s="39">
        <v>1086.8</v>
      </c>
      <c r="F104" s="29">
        <f t="shared" si="14"/>
        <v>9.3340433206795268</v>
      </c>
      <c r="G104" s="29">
        <f t="shared" si="12"/>
        <v>100</v>
      </c>
    </row>
    <row r="105" spans="1:7" ht="79.5" customHeight="1">
      <c r="A105" s="52" t="s">
        <v>319</v>
      </c>
      <c r="B105" s="44" t="s">
        <v>222</v>
      </c>
      <c r="C105" s="28">
        <v>33.5</v>
      </c>
      <c r="D105" s="28">
        <v>25.7</v>
      </c>
      <c r="E105" s="39">
        <v>25.7</v>
      </c>
      <c r="F105" s="29">
        <f t="shared" si="14"/>
        <v>76.71641791044776</v>
      </c>
      <c r="G105" s="29">
        <f t="shared" si="12"/>
        <v>100</v>
      </c>
    </row>
    <row r="106" spans="1:7" ht="81" customHeight="1">
      <c r="A106" s="52" t="s">
        <v>320</v>
      </c>
      <c r="B106" s="44" t="s">
        <v>221</v>
      </c>
      <c r="C106" s="28">
        <v>512.20000000000005</v>
      </c>
      <c r="D106" s="28">
        <v>9.3000000000000007</v>
      </c>
      <c r="E106" s="39">
        <v>9.3000000000000007</v>
      </c>
      <c r="F106" s="29">
        <f t="shared" si="14"/>
        <v>1.815696993361968</v>
      </c>
      <c r="G106" s="29">
        <f t="shared" si="12"/>
        <v>100</v>
      </c>
    </row>
    <row r="107" spans="1:7" ht="102.75" customHeight="1">
      <c r="A107" s="95" t="s">
        <v>321</v>
      </c>
      <c r="B107" s="44" t="s">
        <v>220</v>
      </c>
      <c r="C107" s="28">
        <v>6.2</v>
      </c>
      <c r="D107" s="28"/>
      <c r="E107" s="39"/>
      <c r="F107" s="29">
        <f t="shared" si="14"/>
        <v>0</v>
      </c>
      <c r="G107" s="29" t="e">
        <f t="shared" si="12"/>
        <v>#DIV/0!</v>
      </c>
    </row>
    <row r="108" spans="1:7" ht="87" customHeight="1">
      <c r="A108" s="52" t="s">
        <v>326</v>
      </c>
      <c r="B108" s="44" t="s">
        <v>219</v>
      </c>
      <c r="C108" s="28">
        <v>7.4</v>
      </c>
      <c r="D108" s="28"/>
      <c r="E108" s="39"/>
      <c r="F108" s="29">
        <f t="shared" si="14"/>
        <v>0</v>
      </c>
      <c r="G108" s="29" t="e">
        <f t="shared" si="12"/>
        <v>#DIV/0!</v>
      </c>
    </row>
    <row r="109" spans="1:7" ht="63" customHeight="1">
      <c r="A109" s="52" t="s">
        <v>322</v>
      </c>
      <c r="B109" s="44" t="s">
        <v>218</v>
      </c>
      <c r="C109" s="28">
        <v>3932.2</v>
      </c>
      <c r="D109" s="28">
        <v>289</v>
      </c>
      <c r="E109" s="39">
        <v>262.60000000000002</v>
      </c>
      <c r="F109" s="29">
        <f t="shared" si="14"/>
        <v>6.6781954122374252</v>
      </c>
      <c r="G109" s="29">
        <f t="shared" si="12"/>
        <v>90.865051903114193</v>
      </c>
    </row>
    <row r="110" spans="1:7" ht="117.75" customHeight="1">
      <c r="A110" s="95" t="s">
        <v>315</v>
      </c>
      <c r="B110" s="44" t="s">
        <v>217</v>
      </c>
      <c r="C110" s="28">
        <v>76.8</v>
      </c>
      <c r="D110" s="28"/>
      <c r="E110" s="39"/>
      <c r="F110" s="29">
        <f t="shared" si="14"/>
        <v>0</v>
      </c>
      <c r="G110" s="29" t="e">
        <f t="shared" si="12"/>
        <v>#DIV/0!</v>
      </c>
    </row>
    <row r="111" spans="1:7" ht="52.5" customHeight="1">
      <c r="A111" s="52" t="s">
        <v>298</v>
      </c>
      <c r="B111" s="44" t="s">
        <v>216</v>
      </c>
      <c r="C111" s="28">
        <v>656.2</v>
      </c>
      <c r="D111" s="28"/>
      <c r="E111" s="39"/>
      <c r="F111" s="29">
        <f t="shared" si="14"/>
        <v>0</v>
      </c>
      <c r="G111" s="29" t="e">
        <f t="shared" si="12"/>
        <v>#DIV/0!</v>
      </c>
    </row>
    <row r="112" spans="1:7" ht="80.25" customHeight="1">
      <c r="A112" s="52" t="s">
        <v>390</v>
      </c>
      <c r="B112" s="44" t="s">
        <v>389</v>
      </c>
      <c r="C112" s="28">
        <v>19.399999999999999</v>
      </c>
      <c r="D112" s="28"/>
      <c r="E112" s="39"/>
      <c r="F112" s="29"/>
      <c r="G112" s="29"/>
    </row>
    <row r="113" spans="1:7" ht="78" customHeight="1">
      <c r="A113" s="52" t="s">
        <v>300</v>
      </c>
      <c r="B113" s="44" t="s">
        <v>215</v>
      </c>
      <c r="C113" s="28">
        <v>8931.4</v>
      </c>
      <c r="D113" s="28">
        <v>240.5</v>
      </c>
      <c r="E113" s="39">
        <v>240.5</v>
      </c>
      <c r="F113" s="29">
        <f t="shared" ref="F113:F122" si="15">E113/C113*100</f>
        <v>2.6927469377701145</v>
      </c>
      <c r="G113" s="29">
        <f t="shared" ref="G113:G141" si="16">E113/D113*100</f>
        <v>100</v>
      </c>
    </row>
    <row r="114" spans="1:7" ht="79.5" customHeight="1">
      <c r="A114" s="52" t="s">
        <v>302</v>
      </c>
      <c r="B114" s="44" t="s">
        <v>214</v>
      </c>
      <c r="C114" s="28">
        <v>1.4</v>
      </c>
      <c r="D114" s="28"/>
      <c r="E114" s="39"/>
      <c r="F114" s="29">
        <f t="shared" si="15"/>
        <v>0</v>
      </c>
      <c r="G114" s="29" t="e">
        <f t="shared" si="16"/>
        <v>#DIV/0!</v>
      </c>
    </row>
    <row r="115" spans="1:7" ht="66.75" customHeight="1">
      <c r="A115" s="77" t="s">
        <v>330</v>
      </c>
      <c r="B115" s="44" t="s">
        <v>329</v>
      </c>
      <c r="C115" s="28">
        <v>21302.5</v>
      </c>
      <c r="D115" s="28">
        <v>1436.4</v>
      </c>
      <c r="E115" s="39">
        <v>1263.9000000000001</v>
      </c>
      <c r="F115" s="29">
        <f t="shared" si="15"/>
        <v>5.9331064429057623</v>
      </c>
      <c r="G115" s="29">
        <f t="shared" si="16"/>
        <v>87.990810359231403</v>
      </c>
    </row>
    <row r="116" spans="1:7" ht="128.25" customHeight="1">
      <c r="A116" s="77" t="s">
        <v>361</v>
      </c>
      <c r="B116" s="44" t="s">
        <v>392</v>
      </c>
      <c r="C116" s="28">
        <v>149.80000000000001</v>
      </c>
      <c r="D116" s="28">
        <v>17.7</v>
      </c>
      <c r="E116" s="39">
        <v>17.7</v>
      </c>
      <c r="F116" s="29">
        <f t="shared" si="15"/>
        <v>11.815754339118824</v>
      </c>
      <c r="G116" s="29">
        <f t="shared" si="16"/>
        <v>100</v>
      </c>
    </row>
    <row r="117" spans="1:7" ht="69" customHeight="1">
      <c r="A117" s="77" t="s">
        <v>391</v>
      </c>
      <c r="B117" s="44" t="s">
        <v>387</v>
      </c>
      <c r="C117" s="28">
        <v>256.89999999999998</v>
      </c>
      <c r="D117" s="28"/>
      <c r="E117" s="39"/>
      <c r="F117" s="29"/>
      <c r="G117" s="29"/>
    </row>
    <row r="118" spans="1:7" ht="65.25" customHeight="1">
      <c r="A118" s="87" t="s">
        <v>261</v>
      </c>
      <c r="B118" s="85" t="s">
        <v>263</v>
      </c>
      <c r="C118" s="49">
        <f>C119</f>
        <v>2875.2</v>
      </c>
      <c r="D118" s="49">
        <f t="shared" ref="D118:E118" si="17">D119</f>
        <v>0</v>
      </c>
      <c r="E118" s="49">
        <f t="shared" si="17"/>
        <v>0</v>
      </c>
      <c r="F118" s="50">
        <f t="shared" si="15"/>
        <v>0</v>
      </c>
      <c r="G118" s="50"/>
    </row>
    <row r="119" spans="1:7" ht="84" customHeight="1">
      <c r="A119" s="77" t="s">
        <v>285</v>
      </c>
      <c r="B119" s="44" t="s">
        <v>262</v>
      </c>
      <c r="C119" s="28">
        <v>2875.2</v>
      </c>
      <c r="D119" s="28"/>
      <c r="E119" s="39"/>
      <c r="F119" s="29">
        <f t="shared" si="15"/>
        <v>0</v>
      </c>
      <c r="G119" s="29"/>
    </row>
    <row r="120" spans="1:7" ht="79.5" customHeight="1">
      <c r="A120" s="87" t="s">
        <v>265</v>
      </c>
      <c r="B120" s="47" t="s">
        <v>264</v>
      </c>
      <c r="C120" s="49">
        <f>C121+C122</f>
        <v>6366</v>
      </c>
      <c r="D120" s="49">
        <f>D121+D122</f>
        <v>573.1</v>
      </c>
      <c r="E120" s="49">
        <f>E121+E122</f>
        <v>440.6</v>
      </c>
      <c r="F120" s="49">
        <f t="shared" ref="F120" si="18">E120/C120*100</f>
        <v>6.9211435752434811</v>
      </c>
      <c r="G120" s="50">
        <f t="shared" ref="G120" si="19">E120/D120*100</f>
        <v>76.880125632524866</v>
      </c>
    </row>
    <row r="121" spans="1:7" ht="100.5" customHeight="1">
      <c r="A121" s="86" t="s">
        <v>284</v>
      </c>
      <c r="B121" s="27" t="s">
        <v>213</v>
      </c>
      <c r="C121" s="39">
        <v>509.3</v>
      </c>
      <c r="D121" s="39">
        <v>45.9</v>
      </c>
      <c r="E121" s="39">
        <v>35.299999999999997</v>
      </c>
      <c r="F121" s="28">
        <f t="shared" si="15"/>
        <v>6.9310818770861955</v>
      </c>
      <c r="G121" s="29">
        <f t="shared" si="16"/>
        <v>76.906318082788673</v>
      </c>
    </row>
    <row r="122" spans="1:7" ht="81.75" customHeight="1">
      <c r="A122" s="53" t="s">
        <v>287</v>
      </c>
      <c r="B122" s="27" t="s">
        <v>212</v>
      </c>
      <c r="C122" s="39">
        <v>5856.7</v>
      </c>
      <c r="D122" s="39">
        <v>527.20000000000005</v>
      </c>
      <c r="E122" s="39">
        <v>405.3</v>
      </c>
      <c r="F122" s="28">
        <f t="shared" si="15"/>
        <v>6.920279338193863</v>
      </c>
      <c r="G122" s="29">
        <f t="shared" si="16"/>
        <v>76.877845220030352</v>
      </c>
    </row>
    <row r="123" spans="1:7" ht="51.75" customHeight="1">
      <c r="A123" s="88" t="s">
        <v>269</v>
      </c>
      <c r="B123" s="47" t="s">
        <v>266</v>
      </c>
      <c r="C123" s="48">
        <f>C124</f>
        <v>705</v>
      </c>
      <c r="D123" s="48">
        <f t="shared" ref="D123:E123" si="20">D124</f>
        <v>21</v>
      </c>
      <c r="E123" s="48">
        <f t="shared" si="20"/>
        <v>0</v>
      </c>
      <c r="F123" s="49">
        <f t="shared" ref="F123:F142" si="21">E123/C123*100</f>
        <v>0</v>
      </c>
      <c r="G123" s="50">
        <f t="shared" si="16"/>
        <v>0</v>
      </c>
    </row>
    <row r="124" spans="1:7" ht="50.25" customHeight="1">
      <c r="A124" s="53" t="s">
        <v>286</v>
      </c>
      <c r="B124" s="27" t="s">
        <v>267</v>
      </c>
      <c r="C124" s="39">
        <v>705</v>
      </c>
      <c r="D124" s="39">
        <v>21</v>
      </c>
      <c r="E124" s="39"/>
      <c r="F124" s="28">
        <f t="shared" si="21"/>
        <v>0</v>
      </c>
      <c r="G124" s="29">
        <f t="shared" si="16"/>
        <v>0</v>
      </c>
    </row>
    <row r="125" spans="1:7" ht="62.25" customHeight="1">
      <c r="A125" s="88" t="s">
        <v>270</v>
      </c>
      <c r="B125" s="47" t="s">
        <v>268</v>
      </c>
      <c r="C125" s="48">
        <f>C126</f>
        <v>13</v>
      </c>
      <c r="D125" s="48">
        <f t="shared" ref="D125:E125" si="22">D126</f>
        <v>0</v>
      </c>
      <c r="E125" s="48">
        <f t="shared" si="22"/>
        <v>0</v>
      </c>
      <c r="F125" s="49">
        <f t="shared" si="21"/>
        <v>0</v>
      </c>
      <c r="G125" s="50" t="e">
        <f t="shared" si="16"/>
        <v>#DIV/0!</v>
      </c>
    </row>
    <row r="126" spans="1:7" ht="62.25" customHeight="1">
      <c r="A126" s="53" t="s">
        <v>283</v>
      </c>
      <c r="B126" s="27" t="s">
        <v>211</v>
      </c>
      <c r="C126" s="39">
        <v>13</v>
      </c>
      <c r="D126" s="39"/>
      <c r="E126" s="39"/>
      <c r="F126" s="28">
        <f t="shared" si="21"/>
        <v>0</v>
      </c>
      <c r="G126" s="29" t="e">
        <f t="shared" si="16"/>
        <v>#DIV/0!</v>
      </c>
    </row>
    <row r="127" spans="1:7" ht="65.25" customHeight="1">
      <c r="A127" s="88" t="s">
        <v>271</v>
      </c>
      <c r="B127" s="47" t="s">
        <v>277</v>
      </c>
      <c r="C127" s="48">
        <f>C128</f>
        <v>0</v>
      </c>
      <c r="D127" s="48">
        <f t="shared" ref="D127:E127" si="23">D128</f>
        <v>0</v>
      </c>
      <c r="E127" s="48">
        <f t="shared" si="23"/>
        <v>0</v>
      </c>
      <c r="F127" s="49" t="e">
        <f t="shared" si="21"/>
        <v>#DIV/0!</v>
      </c>
      <c r="G127" s="50" t="e">
        <f t="shared" si="16"/>
        <v>#DIV/0!</v>
      </c>
    </row>
    <row r="128" spans="1:7" ht="51.75" customHeight="1">
      <c r="A128" s="53" t="s">
        <v>282</v>
      </c>
      <c r="B128" s="27" t="s">
        <v>210</v>
      </c>
      <c r="C128" s="39"/>
      <c r="D128" s="39"/>
      <c r="E128" s="39"/>
      <c r="F128" s="28" t="e">
        <f t="shared" ref="F128" si="24">E128/C128*100</f>
        <v>#DIV/0!</v>
      </c>
      <c r="G128" s="29" t="e">
        <f t="shared" ref="G128" si="25">E128/D128*100</f>
        <v>#DIV/0!</v>
      </c>
    </row>
    <row r="129" spans="1:7" ht="111.75" customHeight="1">
      <c r="A129" s="94" t="s">
        <v>272</v>
      </c>
      <c r="B129" s="47" t="s">
        <v>276</v>
      </c>
      <c r="C129" s="48">
        <f>C130</f>
        <v>0</v>
      </c>
      <c r="D129" s="48">
        <f t="shared" ref="D129:E129" si="26">D130</f>
        <v>0</v>
      </c>
      <c r="E129" s="48">
        <f t="shared" si="26"/>
        <v>0</v>
      </c>
      <c r="F129" s="49" t="e">
        <f t="shared" si="21"/>
        <v>#DIV/0!</v>
      </c>
      <c r="G129" s="50" t="e">
        <f t="shared" si="16"/>
        <v>#DIV/0!</v>
      </c>
    </row>
    <row r="130" spans="1:7" ht="113.25" customHeight="1">
      <c r="A130" s="86" t="s">
        <v>281</v>
      </c>
      <c r="B130" s="27" t="s">
        <v>209</v>
      </c>
      <c r="C130" s="39"/>
      <c r="D130" s="39"/>
      <c r="E130" s="39"/>
      <c r="F130" s="28" t="e">
        <f t="shared" ref="F130:F133" si="27">E130/C130*100</f>
        <v>#DIV/0!</v>
      </c>
      <c r="G130" s="29" t="e">
        <f t="shared" ref="G130:G133" si="28">E130/D130*100</f>
        <v>#DIV/0!</v>
      </c>
    </row>
    <row r="131" spans="1:7" ht="73.5" customHeight="1">
      <c r="A131" s="86" t="s">
        <v>351</v>
      </c>
      <c r="B131" s="27" t="s">
        <v>352</v>
      </c>
      <c r="C131" s="39">
        <f>SUM(C132:C133)</f>
        <v>2781.7</v>
      </c>
      <c r="D131" s="39">
        <f>SUM(D132:D133)</f>
        <v>0</v>
      </c>
      <c r="E131" s="39">
        <f>SUM(E132:E133)</f>
        <v>0</v>
      </c>
      <c r="F131" s="28">
        <f t="shared" si="27"/>
        <v>0</v>
      </c>
      <c r="G131" s="29" t="e">
        <f t="shared" si="28"/>
        <v>#DIV/0!</v>
      </c>
    </row>
    <row r="132" spans="1:7" ht="96" customHeight="1">
      <c r="A132" s="86" t="s">
        <v>353</v>
      </c>
      <c r="B132" s="27" t="s">
        <v>354</v>
      </c>
      <c r="C132" s="39">
        <v>222.5</v>
      </c>
      <c r="D132" s="39"/>
      <c r="E132" s="39"/>
      <c r="F132" s="28">
        <f t="shared" si="27"/>
        <v>0</v>
      </c>
      <c r="G132" s="29" t="e">
        <f t="shared" si="28"/>
        <v>#DIV/0!</v>
      </c>
    </row>
    <row r="133" spans="1:7" ht="91.5" customHeight="1">
      <c r="A133" s="86" t="s">
        <v>355</v>
      </c>
      <c r="B133" s="27" t="s">
        <v>356</v>
      </c>
      <c r="C133" s="39">
        <v>2559.1999999999998</v>
      </c>
      <c r="D133" s="39"/>
      <c r="E133" s="39"/>
      <c r="F133" s="28">
        <f t="shared" si="27"/>
        <v>0</v>
      </c>
      <c r="G133" s="29" t="e">
        <f t="shared" si="28"/>
        <v>#DIV/0!</v>
      </c>
    </row>
    <row r="134" spans="1:7" s="105" customFormat="1" ht="66.75" customHeight="1">
      <c r="A134" s="103" t="s">
        <v>273</v>
      </c>
      <c r="B134" s="85" t="s">
        <v>275</v>
      </c>
      <c r="C134" s="49">
        <f t="shared" ref="C134:E134" si="29">C135+C136</f>
        <v>2.4000000000000004</v>
      </c>
      <c r="D134" s="49">
        <f t="shared" si="29"/>
        <v>0.79999999999999993</v>
      </c>
      <c r="E134" s="49">
        <f t="shared" si="29"/>
        <v>0.7</v>
      </c>
      <c r="F134" s="49">
        <f t="shared" si="21"/>
        <v>29.166666666666664</v>
      </c>
      <c r="G134" s="104">
        <f t="shared" si="16"/>
        <v>87.5</v>
      </c>
    </row>
    <row r="135" spans="1:7" ht="98.25" customHeight="1">
      <c r="A135" s="53" t="s">
        <v>289</v>
      </c>
      <c r="B135" s="27" t="s">
        <v>280</v>
      </c>
      <c r="C135" s="39">
        <v>0.2</v>
      </c>
      <c r="D135" s="39">
        <v>0.1</v>
      </c>
      <c r="E135" s="39"/>
      <c r="F135" s="28">
        <f t="shared" ref="F135:F136" si="30">E135/C135*100</f>
        <v>0</v>
      </c>
      <c r="G135" s="29">
        <f t="shared" ref="G135:G136" si="31">E135/D135*100</f>
        <v>0</v>
      </c>
    </row>
    <row r="136" spans="1:7" ht="80.25" customHeight="1">
      <c r="A136" s="53" t="s">
        <v>288</v>
      </c>
      <c r="B136" s="27" t="s">
        <v>279</v>
      </c>
      <c r="C136" s="39">
        <v>2.2000000000000002</v>
      </c>
      <c r="D136" s="39">
        <v>0.7</v>
      </c>
      <c r="E136" s="39">
        <v>0.7</v>
      </c>
      <c r="F136" s="28">
        <f t="shared" si="30"/>
        <v>31.818181818181813</v>
      </c>
      <c r="G136" s="29">
        <f t="shared" si="31"/>
        <v>100</v>
      </c>
    </row>
    <row r="137" spans="1:7" ht="49.5" customHeight="1">
      <c r="A137" s="88" t="s">
        <v>274</v>
      </c>
      <c r="B137" s="47" t="s">
        <v>291</v>
      </c>
      <c r="C137" s="48">
        <f>C138</f>
        <v>7220.2</v>
      </c>
      <c r="D137" s="48">
        <f>D138</f>
        <v>465.8</v>
      </c>
      <c r="E137" s="48">
        <f t="shared" ref="E137" si="32">E138</f>
        <v>465.8</v>
      </c>
      <c r="F137" s="49">
        <f t="shared" si="21"/>
        <v>6.4513448380931271</v>
      </c>
      <c r="G137" s="50">
        <f t="shared" si="16"/>
        <v>100</v>
      </c>
    </row>
    <row r="138" spans="1:7" ht="49.5" customHeight="1" thickBot="1">
      <c r="A138" s="90" t="s">
        <v>278</v>
      </c>
      <c r="B138" s="91" t="s">
        <v>290</v>
      </c>
      <c r="C138" s="92">
        <v>7220.2</v>
      </c>
      <c r="D138" s="92">
        <v>465.8</v>
      </c>
      <c r="E138" s="92">
        <v>465.8</v>
      </c>
      <c r="F138" s="93">
        <f t="shared" si="21"/>
        <v>6.4513448380931271</v>
      </c>
      <c r="G138" s="92">
        <f t="shared" si="16"/>
        <v>100</v>
      </c>
    </row>
    <row r="139" spans="1:7" ht="29.25" customHeight="1" thickBot="1">
      <c r="A139" s="100" t="s">
        <v>331</v>
      </c>
      <c r="B139" s="101" t="s">
        <v>332</v>
      </c>
      <c r="C139" s="102">
        <f>C140+C141</f>
        <v>5590.2</v>
      </c>
      <c r="D139" s="102">
        <f>D140+D141</f>
        <v>455.7</v>
      </c>
      <c r="E139" s="102">
        <f>E140+E141</f>
        <v>0</v>
      </c>
      <c r="F139" s="93">
        <f t="shared" si="21"/>
        <v>0</v>
      </c>
      <c r="G139" s="92">
        <f t="shared" si="16"/>
        <v>0</v>
      </c>
    </row>
    <row r="140" spans="1:7" ht="32.25" customHeight="1" thickBot="1">
      <c r="A140" s="97" t="s">
        <v>331</v>
      </c>
      <c r="B140" s="98" t="s">
        <v>393</v>
      </c>
      <c r="C140" s="99">
        <v>5546.5</v>
      </c>
      <c r="D140" s="99">
        <v>455.7</v>
      </c>
      <c r="E140" s="99"/>
      <c r="F140" s="93">
        <f t="shared" si="21"/>
        <v>0</v>
      </c>
      <c r="G140" s="92">
        <f t="shared" si="16"/>
        <v>0</v>
      </c>
    </row>
    <row r="141" spans="1:7" ht="37.5" customHeight="1" thickBot="1">
      <c r="A141" s="97" t="s">
        <v>362</v>
      </c>
      <c r="B141" s="98" t="s">
        <v>394</v>
      </c>
      <c r="C141" s="99">
        <v>43.7</v>
      </c>
      <c r="D141" s="99"/>
      <c r="E141" s="99"/>
      <c r="F141" s="93">
        <f t="shared" si="21"/>
        <v>0</v>
      </c>
      <c r="G141" s="92" t="e">
        <f t="shared" si="16"/>
        <v>#DIV/0!</v>
      </c>
    </row>
    <row r="142" spans="1:7" s="57" customFormat="1" ht="21" customHeight="1" thickBot="1">
      <c r="A142" s="89" t="s">
        <v>67</v>
      </c>
      <c r="B142" s="54" t="s">
        <v>68</v>
      </c>
      <c r="C142" s="55">
        <f>C37+C6</f>
        <v>313720.3</v>
      </c>
      <c r="D142" s="55">
        <f>D37+D6</f>
        <v>18433.500000000004</v>
      </c>
      <c r="E142" s="55">
        <f>E37+E6</f>
        <v>17025.099999999999</v>
      </c>
      <c r="F142" s="55">
        <f t="shared" si="21"/>
        <v>5.4268404052909549</v>
      </c>
      <c r="G142" s="56">
        <f t="shared" ref="G142" si="33">E142/D142*100</f>
        <v>92.359562752597142</v>
      </c>
    </row>
    <row r="143" spans="1:7" ht="15.75" customHeight="1">
      <c r="A143" s="114" t="s">
        <v>69</v>
      </c>
      <c r="B143" s="114"/>
      <c r="C143" s="114"/>
      <c r="D143" s="114"/>
      <c r="E143" s="114"/>
      <c r="F143" s="114"/>
      <c r="G143" s="114"/>
    </row>
    <row r="144" spans="1:7" ht="15.75">
      <c r="A144" s="59" t="s">
        <v>70</v>
      </c>
      <c r="B144" s="60" t="s">
        <v>71</v>
      </c>
      <c r="C144" s="61">
        <f>SUM(C146:C151)</f>
        <v>44715.299999999996</v>
      </c>
      <c r="D144" s="61">
        <f>SUM(D146:D151)</f>
        <v>1055.9000000000001</v>
      </c>
      <c r="E144" s="61">
        <f>SUM(E146:E151)</f>
        <v>1055.9000000000001</v>
      </c>
      <c r="F144" s="61">
        <f t="shared" ref="F144:F153" si="34">E144/C144*100</f>
        <v>2.36138413473688</v>
      </c>
      <c r="G144" s="61">
        <f>E144/D144*100</f>
        <v>100</v>
      </c>
    </row>
    <row r="145" spans="1:7" ht="15.75">
      <c r="A145" s="59"/>
      <c r="B145" s="60"/>
      <c r="C145" s="61"/>
      <c r="D145" s="61"/>
      <c r="E145" s="61"/>
      <c r="F145" s="61"/>
      <c r="G145" s="61"/>
    </row>
    <row r="146" spans="1:7" ht="63">
      <c r="A146" s="62" t="s">
        <v>72</v>
      </c>
      <c r="B146" s="63" t="s">
        <v>73</v>
      </c>
      <c r="C146" s="64">
        <v>26982.5</v>
      </c>
      <c r="D146" s="64">
        <v>524.70000000000005</v>
      </c>
      <c r="E146" s="64">
        <v>524.70000000000005</v>
      </c>
      <c r="F146" s="64">
        <f t="shared" si="34"/>
        <v>1.9445937181506532</v>
      </c>
      <c r="G146" s="64">
        <f>E146/D146*100</f>
        <v>100</v>
      </c>
    </row>
    <row r="147" spans="1:7" ht="15.75">
      <c r="A147" s="62" t="s">
        <v>183</v>
      </c>
      <c r="B147" s="63" t="s">
        <v>182</v>
      </c>
      <c r="C147" s="64">
        <v>13</v>
      </c>
      <c r="D147" s="64">
        <v>0</v>
      </c>
      <c r="E147" s="64">
        <v>0</v>
      </c>
      <c r="F147" s="64">
        <f t="shared" si="34"/>
        <v>0</v>
      </c>
      <c r="G147" s="64" t="e">
        <f>E147/D147*100</f>
        <v>#DIV/0!</v>
      </c>
    </row>
    <row r="148" spans="1:7" ht="47.25">
      <c r="A148" s="62" t="s">
        <v>74</v>
      </c>
      <c r="B148" s="63" t="s">
        <v>75</v>
      </c>
      <c r="C148" s="64">
        <v>10441.200000000001</v>
      </c>
      <c r="D148" s="64">
        <v>375.2</v>
      </c>
      <c r="E148" s="64">
        <v>375.2</v>
      </c>
      <c r="F148" s="64">
        <f t="shared" si="34"/>
        <v>3.5934566908018231</v>
      </c>
      <c r="G148" s="64">
        <f>E148/D148*100</f>
        <v>100</v>
      </c>
    </row>
    <row r="149" spans="1:7" ht="15.75">
      <c r="A149" s="62" t="s">
        <v>76</v>
      </c>
      <c r="B149" s="63" t="s">
        <v>77</v>
      </c>
      <c r="C149" s="64">
        <v>900</v>
      </c>
      <c r="D149" s="64">
        <v>0</v>
      </c>
      <c r="E149" s="64">
        <v>0</v>
      </c>
      <c r="F149" s="64">
        <f t="shared" si="34"/>
        <v>0</v>
      </c>
      <c r="G149" s="64" t="e">
        <f>E149/D149*100</f>
        <v>#DIV/0!</v>
      </c>
    </row>
    <row r="150" spans="1:7" ht="15.75">
      <c r="A150" s="62" t="s">
        <v>78</v>
      </c>
      <c r="B150" s="63" t="s">
        <v>79</v>
      </c>
      <c r="C150" s="64">
        <v>100</v>
      </c>
      <c r="D150" s="64">
        <v>0</v>
      </c>
      <c r="E150" s="64">
        <v>0</v>
      </c>
      <c r="F150" s="64">
        <f t="shared" si="34"/>
        <v>0</v>
      </c>
      <c r="G150" s="64" t="e">
        <f>E150/D150*100</f>
        <v>#DIV/0!</v>
      </c>
    </row>
    <row r="151" spans="1:7" ht="15.75">
      <c r="A151" s="62" t="s">
        <v>80</v>
      </c>
      <c r="B151" s="63" t="s">
        <v>81</v>
      </c>
      <c r="C151" s="64">
        <v>6278.6</v>
      </c>
      <c r="D151" s="64">
        <v>156</v>
      </c>
      <c r="E151" s="64">
        <v>156</v>
      </c>
      <c r="F151" s="64">
        <f t="shared" si="34"/>
        <v>2.4846303316025864</v>
      </c>
      <c r="G151" s="64">
        <f t="shared" ref="G151:G181" si="35">E151/D151*100</f>
        <v>100</v>
      </c>
    </row>
    <row r="152" spans="1:7" ht="15.75">
      <c r="A152" s="58" t="s">
        <v>82</v>
      </c>
      <c r="B152" s="60" t="s">
        <v>83</v>
      </c>
      <c r="C152" s="61">
        <f>SUM(C153:C153)</f>
        <v>705</v>
      </c>
      <c r="D152" s="61">
        <f>SUM(D153:D153)</f>
        <v>21</v>
      </c>
      <c r="E152" s="61">
        <f>SUM(E153:E153)</f>
        <v>0</v>
      </c>
      <c r="F152" s="61">
        <f t="shared" si="34"/>
        <v>0</v>
      </c>
      <c r="G152" s="61">
        <f t="shared" si="35"/>
        <v>0</v>
      </c>
    </row>
    <row r="153" spans="1:7" ht="15.75">
      <c r="A153" s="62" t="s">
        <v>84</v>
      </c>
      <c r="B153" s="63" t="s">
        <v>85</v>
      </c>
      <c r="C153" s="64">
        <v>705</v>
      </c>
      <c r="D153" s="64">
        <v>21</v>
      </c>
      <c r="E153" s="64">
        <v>0</v>
      </c>
      <c r="F153" s="64">
        <f t="shared" si="34"/>
        <v>0</v>
      </c>
      <c r="G153" s="64">
        <f t="shared" si="35"/>
        <v>0</v>
      </c>
    </row>
    <row r="154" spans="1:7" ht="31.5">
      <c r="A154" s="62" t="s">
        <v>86</v>
      </c>
      <c r="B154" s="60" t="s">
        <v>87</v>
      </c>
      <c r="C154" s="61">
        <f>SUM(C155:C155)</f>
        <v>1392.6</v>
      </c>
      <c r="D154" s="61">
        <f>SUM(D155:D155)</f>
        <v>91.6</v>
      </c>
      <c r="E154" s="61">
        <f>SUM(E155:E155)</f>
        <v>91.6</v>
      </c>
      <c r="F154" s="61">
        <f>E154/C154*100</f>
        <v>6.5776245871032604</v>
      </c>
      <c r="G154" s="61">
        <f>E154/D154*100</f>
        <v>100</v>
      </c>
    </row>
    <row r="155" spans="1:7" ht="47.25">
      <c r="A155" s="62" t="s">
        <v>341</v>
      </c>
      <c r="B155" s="63" t="s">
        <v>340</v>
      </c>
      <c r="C155" s="64">
        <v>1392.6</v>
      </c>
      <c r="D155" s="64">
        <v>91.6</v>
      </c>
      <c r="E155" s="64">
        <v>91.6</v>
      </c>
      <c r="F155" s="61">
        <f>E155/C155*100</f>
        <v>6.5776245871032604</v>
      </c>
      <c r="G155" s="61">
        <f>E155/D155*100</f>
        <v>100</v>
      </c>
    </row>
    <row r="156" spans="1:7" ht="15.75">
      <c r="A156" s="58" t="s">
        <v>88</v>
      </c>
      <c r="B156" s="60" t="s">
        <v>89</v>
      </c>
      <c r="C156" s="61">
        <f>SUM(C157:C159)</f>
        <v>23320.9</v>
      </c>
      <c r="D156" s="61">
        <f>SUM(D157:D159)</f>
        <v>264.7</v>
      </c>
      <c r="E156" s="61">
        <f>SUM(E157:E159)</f>
        <v>264.5</v>
      </c>
      <c r="F156" s="61">
        <f>E156/C156*100</f>
        <v>1.1341757822382499</v>
      </c>
      <c r="G156" s="61">
        <f t="shared" si="35"/>
        <v>99.924442765394801</v>
      </c>
    </row>
    <row r="157" spans="1:7" ht="15.75">
      <c r="A157" s="62" t="s">
        <v>90</v>
      </c>
      <c r="B157" s="63" t="s">
        <v>91</v>
      </c>
      <c r="C157" s="64">
        <v>199.2</v>
      </c>
      <c r="D157" s="64">
        <v>0</v>
      </c>
      <c r="E157" s="64">
        <v>0</v>
      </c>
      <c r="F157" s="61">
        <f>E157/C157*100</f>
        <v>0</v>
      </c>
      <c r="G157" s="61" t="e">
        <f>E157/D157*100</f>
        <v>#DIV/0!</v>
      </c>
    </row>
    <row r="158" spans="1:7" ht="15.75">
      <c r="A158" s="62" t="s">
        <v>92</v>
      </c>
      <c r="B158" s="63" t="s">
        <v>93</v>
      </c>
      <c r="C158" s="64">
        <v>22572.7</v>
      </c>
      <c r="D158" s="64">
        <v>236.7</v>
      </c>
      <c r="E158" s="64">
        <v>236.7</v>
      </c>
      <c r="F158" s="64">
        <f t="shared" ref="F158:F184" si="36">E158/C158*100</f>
        <v>1.0486118187013516</v>
      </c>
      <c r="G158" s="64">
        <f t="shared" si="35"/>
        <v>100</v>
      </c>
    </row>
    <row r="159" spans="1:7" ht="15.75">
      <c r="A159" s="62" t="s">
        <v>94</v>
      </c>
      <c r="B159" s="63" t="s">
        <v>95</v>
      </c>
      <c r="C159" s="64">
        <v>549</v>
      </c>
      <c r="D159" s="64">
        <v>28</v>
      </c>
      <c r="E159" s="64">
        <v>27.8</v>
      </c>
      <c r="F159" s="64">
        <f t="shared" si="36"/>
        <v>5.0637522768670316</v>
      </c>
      <c r="G159" s="64">
        <f t="shared" si="35"/>
        <v>99.285714285714292</v>
      </c>
    </row>
    <row r="160" spans="1:7" ht="15.75">
      <c r="A160" s="58" t="s">
        <v>96</v>
      </c>
      <c r="B160" s="60" t="s">
        <v>97</v>
      </c>
      <c r="C160" s="61">
        <f>SUM(C161:C162)</f>
        <v>200</v>
      </c>
      <c r="D160" s="61">
        <f>SUM(D161:D162)</f>
        <v>0</v>
      </c>
      <c r="E160" s="61">
        <f>E161+E162</f>
        <v>0</v>
      </c>
      <c r="F160" s="61">
        <f>E160/C160*100</f>
        <v>0</v>
      </c>
      <c r="G160" s="61" t="e">
        <f>E160/D160*100</f>
        <v>#DIV/0!</v>
      </c>
    </row>
    <row r="161" spans="1:7" ht="15.75">
      <c r="A161" s="62" t="s">
        <v>96</v>
      </c>
      <c r="B161" s="63" t="s">
        <v>339</v>
      </c>
      <c r="C161" s="64">
        <v>200</v>
      </c>
      <c r="D161" s="64">
        <v>0</v>
      </c>
      <c r="E161" s="64">
        <v>0</v>
      </c>
      <c r="F161" s="64"/>
      <c r="G161" s="64"/>
    </row>
    <row r="162" spans="1:7" ht="15.75">
      <c r="A162" s="62" t="s">
        <v>343</v>
      </c>
      <c r="B162" s="63" t="s">
        <v>342</v>
      </c>
      <c r="C162" s="64">
        <v>0</v>
      </c>
      <c r="D162" s="64">
        <v>0</v>
      </c>
      <c r="E162" s="64">
        <v>0</v>
      </c>
      <c r="F162" s="64"/>
      <c r="G162" s="64"/>
    </row>
    <row r="163" spans="1:7" ht="15.75">
      <c r="A163" s="58" t="s">
        <v>98</v>
      </c>
      <c r="B163" s="60" t="s">
        <v>99</v>
      </c>
      <c r="C163" s="61">
        <f>SUM(C164:C168)</f>
        <v>133089.60000000001</v>
      </c>
      <c r="D163" s="61">
        <f>SUM(D164:D168)</f>
        <v>2699.2000000000003</v>
      </c>
      <c r="E163" s="61">
        <f>SUM(E164:E168)</f>
        <v>2699.2000000000003</v>
      </c>
      <c r="F163" s="61">
        <f t="shared" si="36"/>
        <v>2.0281073802911722</v>
      </c>
      <c r="G163" s="61">
        <f t="shared" si="35"/>
        <v>100</v>
      </c>
    </row>
    <row r="164" spans="1:7" ht="15.75">
      <c r="A164" s="62" t="s">
        <v>100</v>
      </c>
      <c r="B164" s="63" t="s">
        <v>101</v>
      </c>
      <c r="C164" s="64">
        <v>13623.5</v>
      </c>
      <c r="D164" s="64">
        <v>352</v>
      </c>
      <c r="E164" s="64">
        <v>352</v>
      </c>
      <c r="F164" s="64">
        <f t="shared" si="36"/>
        <v>2.5837706903512312</v>
      </c>
      <c r="G164" s="64">
        <f t="shared" si="35"/>
        <v>100</v>
      </c>
    </row>
    <row r="165" spans="1:7" ht="15.75">
      <c r="A165" s="62" t="s">
        <v>102</v>
      </c>
      <c r="B165" s="63" t="s">
        <v>103</v>
      </c>
      <c r="C165" s="64">
        <v>97226.3</v>
      </c>
      <c r="D165" s="64">
        <v>1980.4</v>
      </c>
      <c r="E165" s="64">
        <v>1980.4</v>
      </c>
      <c r="F165" s="64">
        <f t="shared" si="36"/>
        <v>2.0368974238451942</v>
      </c>
      <c r="G165" s="64">
        <f t="shared" si="35"/>
        <v>100</v>
      </c>
    </row>
    <row r="166" spans="1:7" ht="15.75">
      <c r="A166" s="62" t="s">
        <v>104</v>
      </c>
      <c r="B166" s="63" t="s">
        <v>105</v>
      </c>
      <c r="C166" s="64">
        <v>12744.7</v>
      </c>
      <c r="D166" s="64">
        <v>211.9</v>
      </c>
      <c r="E166" s="64">
        <v>211.9</v>
      </c>
      <c r="F166" s="64">
        <f>E166/C166*100</f>
        <v>1.6626519258986088</v>
      </c>
      <c r="G166" s="64">
        <f>E166/D166*100</f>
        <v>100</v>
      </c>
    </row>
    <row r="167" spans="1:7" ht="15.75">
      <c r="A167" s="62" t="s">
        <v>106</v>
      </c>
      <c r="B167" s="63" t="s">
        <v>107</v>
      </c>
      <c r="C167" s="64">
        <v>1700.8</v>
      </c>
      <c r="D167" s="64">
        <v>0</v>
      </c>
      <c r="E167" s="64">
        <v>0</v>
      </c>
      <c r="F167" s="64">
        <f t="shared" si="36"/>
        <v>0</v>
      </c>
      <c r="G167" s="64" t="e">
        <f t="shared" si="35"/>
        <v>#DIV/0!</v>
      </c>
    </row>
    <row r="168" spans="1:7" ht="15.75">
      <c r="A168" s="62" t="s">
        <v>108</v>
      </c>
      <c r="B168" s="63" t="s">
        <v>109</v>
      </c>
      <c r="C168" s="64">
        <v>7794.3</v>
      </c>
      <c r="D168" s="64">
        <v>154.9</v>
      </c>
      <c r="E168" s="64">
        <v>154.9</v>
      </c>
      <c r="F168" s="64">
        <f t="shared" si="36"/>
        <v>1.9873497299308471</v>
      </c>
      <c r="G168" s="64">
        <f t="shared" si="35"/>
        <v>100</v>
      </c>
    </row>
    <row r="169" spans="1:7" ht="15.75">
      <c r="A169" s="58" t="s">
        <v>110</v>
      </c>
      <c r="B169" s="60" t="s">
        <v>111</v>
      </c>
      <c r="C169" s="61">
        <f>SUM(C170:C170)</f>
        <v>12843.6</v>
      </c>
      <c r="D169" s="61">
        <f>SUM(D170:D170)</f>
        <v>211</v>
      </c>
      <c r="E169" s="61">
        <f>SUM(E170:E170)</f>
        <v>211</v>
      </c>
      <c r="F169" s="61">
        <f t="shared" si="36"/>
        <v>1.6428415708991249</v>
      </c>
      <c r="G169" s="61">
        <f t="shared" si="35"/>
        <v>100</v>
      </c>
    </row>
    <row r="170" spans="1:7" ht="15.75">
      <c r="A170" s="62" t="s">
        <v>112</v>
      </c>
      <c r="B170" s="63" t="s">
        <v>113</v>
      </c>
      <c r="C170" s="64">
        <v>12843.6</v>
      </c>
      <c r="D170" s="64">
        <v>211</v>
      </c>
      <c r="E170" s="64">
        <v>211</v>
      </c>
      <c r="F170" s="64">
        <f t="shared" si="36"/>
        <v>1.6428415708991249</v>
      </c>
      <c r="G170" s="64">
        <f t="shared" si="35"/>
        <v>100</v>
      </c>
    </row>
    <row r="171" spans="1:7" ht="15.75">
      <c r="A171" s="58" t="s">
        <v>114</v>
      </c>
      <c r="B171" s="60" t="s">
        <v>115</v>
      </c>
      <c r="C171" s="61">
        <f>SUM(C172:C176)</f>
        <v>92174.3</v>
      </c>
      <c r="D171" s="61">
        <f>SUM(D172:D176)</f>
        <v>6984.7000000000007</v>
      </c>
      <c r="E171" s="61">
        <f>SUM(E172:E176)</f>
        <v>6878.3</v>
      </c>
      <c r="F171" s="61">
        <f t="shared" si="36"/>
        <v>7.4622752762971896</v>
      </c>
      <c r="G171" s="61">
        <f t="shared" si="35"/>
        <v>98.476670436811887</v>
      </c>
    </row>
    <row r="172" spans="1:7" ht="15.75">
      <c r="A172" s="62" t="s">
        <v>116</v>
      </c>
      <c r="B172" s="63" t="s">
        <v>117</v>
      </c>
      <c r="C172" s="64">
        <v>1764.7</v>
      </c>
      <c r="D172" s="64">
        <v>131.69999999999999</v>
      </c>
      <c r="E172" s="64">
        <v>131.69999999999999</v>
      </c>
      <c r="F172" s="64">
        <f t="shared" si="36"/>
        <v>7.4630248767495884</v>
      </c>
      <c r="G172" s="64">
        <f t="shared" si="35"/>
        <v>100</v>
      </c>
    </row>
    <row r="173" spans="1:7" ht="15.75">
      <c r="A173" s="62" t="s">
        <v>118</v>
      </c>
      <c r="B173" s="63" t="s">
        <v>119</v>
      </c>
      <c r="C173" s="64">
        <v>11643.4</v>
      </c>
      <c r="D173" s="64">
        <v>1086.8</v>
      </c>
      <c r="E173" s="64">
        <v>1086.8</v>
      </c>
      <c r="F173" s="64">
        <f t="shared" si="36"/>
        <v>9.3340433206795268</v>
      </c>
      <c r="G173" s="64">
        <f t="shared" si="35"/>
        <v>100</v>
      </c>
    </row>
    <row r="174" spans="1:7" ht="15.75">
      <c r="A174" s="62" t="s">
        <v>120</v>
      </c>
      <c r="B174" s="63" t="s">
        <v>121</v>
      </c>
      <c r="C174" s="64">
        <v>15830.7</v>
      </c>
      <c r="D174" s="64">
        <v>1803.1</v>
      </c>
      <c r="E174" s="64">
        <v>1803.1</v>
      </c>
      <c r="F174" s="64">
        <f t="shared" si="36"/>
        <v>11.38989431926573</v>
      </c>
      <c r="G174" s="64">
        <f t="shared" si="35"/>
        <v>100</v>
      </c>
    </row>
    <row r="175" spans="1:7" ht="15.75">
      <c r="A175" s="62" t="s">
        <v>122</v>
      </c>
      <c r="B175" s="63" t="s">
        <v>123</v>
      </c>
      <c r="C175" s="64">
        <v>55274.5</v>
      </c>
      <c r="D175" s="64">
        <v>3652</v>
      </c>
      <c r="E175" s="64">
        <v>3545.6</v>
      </c>
      <c r="F175" s="64">
        <f t="shared" si="36"/>
        <v>6.4145311129001614</v>
      </c>
      <c r="G175" s="64">
        <f t="shared" si="35"/>
        <v>97.086527929901422</v>
      </c>
    </row>
    <row r="176" spans="1:7" ht="15.75">
      <c r="A176" s="62" t="s">
        <v>124</v>
      </c>
      <c r="B176" s="63" t="s">
        <v>125</v>
      </c>
      <c r="C176" s="64">
        <v>7661</v>
      </c>
      <c r="D176" s="64">
        <v>311.10000000000002</v>
      </c>
      <c r="E176" s="64">
        <v>311.10000000000002</v>
      </c>
      <c r="F176" s="64">
        <f t="shared" si="36"/>
        <v>4.0608275682025843</v>
      </c>
      <c r="G176" s="64">
        <f t="shared" si="35"/>
        <v>100</v>
      </c>
    </row>
    <row r="177" spans="1:7" ht="15.75">
      <c r="A177" s="58" t="s">
        <v>126</v>
      </c>
      <c r="B177" s="60" t="s">
        <v>127</v>
      </c>
      <c r="C177" s="61">
        <f>SUM(C178:C178)</f>
        <v>278</v>
      </c>
      <c r="D177" s="61">
        <f>SUM(D178:D178)</f>
        <v>14.5</v>
      </c>
      <c r="E177" s="61">
        <f>SUM(E178:E178)</f>
        <v>14.5</v>
      </c>
      <c r="F177" s="61">
        <f t="shared" si="36"/>
        <v>5.2158273381294968</v>
      </c>
      <c r="G177" s="61">
        <f t="shared" si="35"/>
        <v>100</v>
      </c>
    </row>
    <row r="178" spans="1:7" ht="31.5">
      <c r="A178" s="62" t="s">
        <v>181</v>
      </c>
      <c r="B178" s="63" t="s">
        <v>180</v>
      </c>
      <c r="C178" s="64">
        <v>278</v>
      </c>
      <c r="D178" s="64">
        <v>14.5</v>
      </c>
      <c r="E178" s="64">
        <v>14.5</v>
      </c>
      <c r="F178" s="64">
        <f t="shared" si="36"/>
        <v>5.2158273381294968</v>
      </c>
      <c r="G178" s="64">
        <f t="shared" si="35"/>
        <v>100</v>
      </c>
    </row>
    <row r="179" spans="1:7" ht="31.5">
      <c r="A179" s="58" t="s">
        <v>128</v>
      </c>
      <c r="B179" s="60" t="s">
        <v>129</v>
      </c>
      <c r="C179" s="61">
        <f>SUM(C180)</f>
        <v>0</v>
      </c>
      <c r="D179" s="61">
        <f>SUM(D180)</f>
        <v>0</v>
      </c>
      <c r="E179" s="61">
        <f>SUM(E180)</f>
        <v>0</v>
      </c>
      <c r="F179" s="64" t="e">
        <f>E179/C179*100</f>
        <v>#DIV/0!</v>
      </c>
      <c r="G179" s="64">
        <v>100</v>
      </c>
    </row>
    <row r="180" spans="1:7" ht="31.5">
      <c r="A180" s="62" t="s">
        <v>130</v>
      </c>
      <c r="B180" s="63" t="s">
        <v>131</v>
      </c>
      <c r="C180" s="64">
        <v>0</v>
      </c>
      <c r="D180" s="64">
        <v>0</v>
      </c>
      <c r="E180" s="64">
        <v>0</v>
      </c>
      <c r="F180" s="64" t="e">
        <f>E180/C180*100</f>
        <v>#DIV/0!</v>
      </c>
      <c r="G180" s="64">
        <v>100</v>
      </c>
    </row>
    <row r="181" spans="1:7" ht="47.25">
      <c r="A181" s="58" t="s">
        <v>132</v>
      </c>
      <c r="B181" s="60" t="s">
        <v>133</v>
      </c>
      <c r="C181" s="61">
        <f>SUM(C182:C183)</f>
        <v>5357</v>
      </c>
      <c r="D181" s="61">
        <f>SUM(D182:D183)</f>
        <v>446.40000000000003</v>
      </c>
      <c r="E181" s="61">
        <f>SUM(E182:E183)</f>
        <v>446.40000000000003</v>
      </c>
      <c r="F181" s="61">
        <f t="shared" si="36"/>
        <v>8.3330222139257053</v>
      </c>
      <c r="G181" s="61">
        <f t="shared" si="35"/>
        <v>100</v>
      </c>
    </row>
    <row r="182" spans="1:7" ht="47.25">
      <c r="A182" s="62" t="s">
        <v>134</v>
      </c>
      <c r="B182" s="63" t="s">
        <v>135</v>
      </c>
      <c r="C182" s="64">
        <v>5011.7</v>
      </c>
      <c r="D182" s="64">
        <v>417.6</v>
      </c>
      <c r="E182" s="64">
        <v>417.6</v>
      </c>
      <c r="F182" s="64">
        <f t="shared" si="36"/>
        <v>8.3325019454476532</v>
      </c>
      <c r="G182" s="64">
        <f>E182/D182*100</f>
        <v>100</v>
      </c>
    </row>
    <row r="183" spans="1:7" ht="15.75">
      <c r="A183" s="65" t="s">
        <v>238</v>
      </c>
      <c r="B183" s="63" t="s">
        <v>136</v>
      </c>
      <c r="C183" s="64">
        <v>345.3</v>
      </c>
      <c r="D183" s="64">
        <v>28.8</v>
      </c>
      <c r="E183" s="64">
        <v>28.8</v>
      </c>
      <c r="F183" s="64">
        <f>E183/C183*100</f>
        <v>8.3405734144222414</v>
      </c>
      <c r="G183" s="64">
        <f>E183/D183*100</f>
        <v>100</v>
      </c>
    </row>
    <row r="184" spans="1:7" ht="15.75">
      <c r="A184" s="58" t="s">
        <v>137</v>
      </c>
      <c r="B184" s="60" t="s">
        <v>138</v>
      </c>
      <c r="C184" s="61">
        <f>SUM(C144,C152,C154,C156,C160,C163,C169,C171,C177,C179,C181)</f>
        <v>314076.3</v>
      </c>
      <c r="D184" s="61">
        <f>SUM(D144,D152,D154,D156,D160,D163,D169,D171,D177,D179,D181)</f>
        <v>11789.000000000002</v>
      </c>
      <c r="E184" s="61">
        <f>SUM(E144,E152,E154,E156,E160,E163,E169,E171,E177,E179,E181)</f>
        <v>11661.4</v>
      </c>
      <c r="F184" s="61">
        <f t="shared" si="36"/>
        <v>3.7129194402761372</v>
      </c>
      <c r="G184" s="61">
        <f>E184/D184*100</f>
        <v>98.91763508355244</v>
      </c>
    </row>
    <row r="185" spans="1:7" ht="15.75">
      <c r="A185" s="115"/>
      <c r="B185" s="115"/>
      <c r="C185" s="115"/>
      <c r="D185" s="115"/>
      <c r="E185" s="115"/>
      <c r="F185" s="115"/>
      <c r="G185" s="115"/>
    </row>
    <row r="186" spans="1:7" ht="31.5">
      <c r="A186" s="58" t="s">
        <v>139</v>
      </c>
      <c r="B186" s="59"/>
      <c r="C186" s="61">
        <f>C142-C184</f>
        <v>-356</v>
      </c>
      <c r="D186" s="61">
        <f>D142-D184</f>
        <v>6644.5000000000018</v>
      </c>
      <c r="E186" s="61">
        <f>E142-E184</f>
        <v>5363.6999999999989</v>
      </c>
      <c r="F186" s="64"/>
      <c r="G186" s="64"/>
    </row>
    <row r="187" spans="1:7" ht="31.5">
      <c r="A187" s="58" t="s">
        <v>140</v>
      </c>
      <c r="B187" s="59" t="s">
        <v>141</v>
      </c>
      <c r="C187" s="61">
        <f>C188+C198+C201</f>
        <v>356</v>
      </c>
      <c r="D187" s="61">
        <f>D188+D198+D201</f>
        <v>-6644.5</v>
      </c>
      <c r="E187" s="61">
        <f>E188+E198+E201</f>
        <v>-5363.6999999999989</v>
      </c>
      <c r="F187" s="64"/>
      <c r="G187" s="64"/>
    </row>
    <row r="188" spans="1:7" ht="31.5">
      <c r="A188" s="58" t="s">
        <v>142</v>
      </c>
      <c r="B188" s="59" t="s">
        <v>143</v>
      </c>
      <c r="C188" s="61">
        <f>C193</f>
        <v>0</v>
      </c>
      <c r="D188" s="61">
        <f>D193</f>
        <v>0</v>
      </c>
      <c r="E188" s="61">
        <f>E193</f>
        <v>0</v>
      </c>
      <c r="F188" s="64"/>
      <c r="G188" s="64"/>
    </row>
    <row r="189" spans="1:7" ht="31.5">
      <c r="A189" s="62" t="s">
        <v>144</v>
      </c>
      <c r="B189" s="66" t="s">
        <v>145</v>
      </c>
      <c r="C189" s="64"/>
      <c r="D189" s="64"/>
      <c r="E189" s="64">
        <f>E190</f>
        <v>0</v>
      </c>
      <c r="F189" s="64"/>
      <c r="G189" s="64"/>
    </row>
    <row r="190" spans="1:7" ht="47.25">
      <c r="A190" s="62" t="s">
        <v>146</v>
      </c>
      <c r="B190" s="66" t="s">
        <v>147</v>
      </c>
      <c r="C190" s="64"/>
      <c r="D190" s="64"/>
      <c r="E190" s="64">
        <v>0</v>
      </c>
      <c r="F190" s="64"/>
      <c r="G190" s="64"/>
    </row>
    <row r="191" spans="1:7" ht="31.5">
      <c r="A191" s="62" t="s">
        <v>148</v>
      </c>
      <c r="B191" s="66" t="s">
        <v>149</v>
      </c>
      <c r="C191" s="64"/>
      <c r="D191" s="64"/>
      <c r="E191" s="64">
        <f>E192</f>
        <v>0</v>
      </c>
      <c r="F191" s="64"/>
      <c r="G191" s="64"/>
    </row>
    <row r="192" spans="1:7" ht="47.25">
      <c r="A192" s="62" t="s">
        <v>150</v>
      </c>
      <c r="B192" s="66" t="s">
        <v>151</v>
      </c>
      <c r="C192" s="64"/>
      <c r="D192" s="64"/>
      <c r="E192" s="64">
        <v>0</v>
      </c>
      <c r="F192" s="64"/>
      <c r="G192" s="64"/>
    </row>
    <row r="193" spans="1:7" ht="31.5">
      <c r="A193" s="67" t="s">
        <v>152</v>
      </c>
      <c r="B193" s="68" t="s">
        <v>153</v>
      </c>
      <c r="C193" s="69">
        <f>C196</f>
        <v>0</v>
      </c>
      <c r="D193" s="69">
        <f>D196</f>
        <v>0</v>
      </c>
      <c r="E193" s="69">
        <f>E196</f>
        <v>0</v>
      </c>
      <c r="F193" s="64"/>
      <c r="G193" s="64"/>
    </row>
    <row r="194" spans="1:7" ht="63">
      <c r="A194" s="62" t="s">
        <v>154</v>
      </c>
      <c r="B194" s="66" t="s">
        <v>155</v>
      </c>
      <c r="C194" s="64"/>
      <c r="D194" s="64">
        <f>D195</f>
        <v>0</v>
      </c>
      <c r="E194" s="64"/>
      <c r="F194" s="70"/>
      <c r="G194" s="70"/>
    </row>
    <row r="195" spans="1:7" ht="63">
      <c r="A195" s="62" t="s">
        <v>154</v>
      </c>
      <c r="B195" s="66" t="s">
        <v>156</v>
      </c>
      <c r="C195" s="70"/>
      <c r="D195" s="70">
        <v>0</v>
      </c>
      <c r="E195" s="70"/>
      <c r="F195" s="70"/>
      <c r="G195" s="70"/>
    </row>
    <row r="196" spans="1:7" ht="31.5">
      <c r="A196" s="62" t="s">
        <v>157</v>
      </c>
      <c r="B196" s="66" t="s">
        <v>158</v>
      </c>
      <c r="C196" s="64">
        <f>C197</f>
        <v>0</v>
      </c>
      <c r="D196" s="64">
        <f>D197</f>
        <v>0</v>
      </c>
      <c r="E196" s="64">
        <f>E197</f>
        <v>0</v>
      </c>
      <c r="F196" s="64"/>
      <c r="G196" s="64"/>
    </row>
    <row r="197" spans="1:7" ht="47.25">
      <c r="A197" s="62" t="s">
        <v>159</v>
      </c>
      <c r="B197" s="66" t="s">
        <v>160</v>
      </c>
      <c r="C197" s="64">
        <v>0</v>
      </c>
      <c r="D197" s="64">
        <v>0</v>
      </c>
      <c r="E197" s="64"/>
      <c r="F197" s="64"/>
      <c r="G197" s="64"/>
    </row>
    <row r="198" spans="1:7" ht="31.5">
      <c r="A198" s="71" t="s">
        <v>161</v>
      </c>
      <c r="B198" s="66" t="s">
        <v>162</v>
      </c>
      <c r="C198" s="64">
        <f t="shared" ref="C198:E199" si="37">C199</f>
        <v>314076.3</v>
      </c>
      <c r="D198" s="64">
        <f t="shared" si="37"/>
        <v>11789</v>
      </c>
      <c r="E198" s="64">
        <f t="shared" si="37"/>
        <v>11661.4</v>
      </c>
      <c r="F198" s="64"/>
      <c r="G198" s="64"/>
    </row>
    <row r="199" spans="1:7" ht="15.75">
      <c r="A199" s="71" t="s">
        <v>163</v>
      </c>
      <c r="B199" s="66" t="s">
        <v>164</v>
      </c>
      <c r="C199" s="64">
        <f t="shared" si="37"/>
        <v>314076.3</v>
      </c>
      <c r="D199" s="64">
        <f>D200</f>
        <v>11789</v>
      </c>
      <c r="E199" s="64">
        <f>E200</f>
        <v>11661.4</v>
      </c>
      <c r="F199" s="64"/>
      <c r="G199" s="64"/>
    </row>
    <row r="200" spans="1:7" ht="31.5">
      <c r="A200" s="71" t="s">
        <v>165</v>
      </c>
      <c r="B200" s="66" t="s">
        <v>166</v>
      </c>
      <c r="C200" s="64">
        <v>314076.3</v>
      </c>
      <c r="D200" s="64">
        <v>11789</v>
      </c>
      <c r="E200" s="64">
        <v>11661.4</v>
      </c>
      <c r="F200" s="64"/>
      <c r="G200" s="64"/>
    </row>
    <row r="201" spans="1:7" ht="31.5">
      <c r="A201" s="62" t="s">
        <v>167</v>
      </c>
      <c r="B201" s="66" t="s">
        <v>168</v>
      </c>
      <c r="C201" s="64">
        <f t="shared" ref="C201:E202" si="38">C202</f>
        <v>-313720.3</v>
      </c>
      <c r="D201" s="64">
        <f>D202</f>
        <v>-18433.5</v>
      </c>
      <c r="E201" s="64">
        <f>E202</f>
        <v>-17025.099999999999</v>
      </c>
      <c r="F201" s="64"/>
      <c r="G201" s="64"/>
    </row>
    <row r="202" spans="1:7" ht="94.5">
      <c r="A202" s="71" t="s">
        <v>169</v>
      </c>
      <c r="B202" s="66" t="s">
        <v>170</v>
      </c>
      <c r="C202" s="64">
        <f t="shared" si="38"/>
        <v>-313720.3</v>
      </c>
      <c r="D202" s="64">
        <f t="shared" si="38"/>
        <v>-18433.5</v>
      </c>
      <c r="E202" s="64">
        <f t="shared" si="38"/>
        <v>-17025.099999999999</v>
      </c>
      <c r="F202" s="64"/>
      <c r="G202" s="64"/>
    </row>
    <row r="203" spans="1:7" ht="31.5">
      <c r="A203" s="71" t="s">
        <v>171</v>
      </c>
      <c r="B203" s="66" t="s">
        <v>172</v>
      </c>
      <c r="C203" s="64">
        <v>-313720.3</v>
      </c>
      <c r="D203" s="64">
        <v>-18433.5</v>
      </c>
      <c r="E203" s="64">
        <v>-17025.099999999999</v>
      </c>
      <c r="F203" s="64"/>
      <c r="G203" s="64"/>
    </row>
    <row r="204" spans="1:7" ht="15.75">
      <c r="A204" s="58" t="s">
        <v>173</v>
      </c>
      <c r="B204" s="59" t="s">
        <v>174</v>
      </c>
      <c r="C204" s="61">
        <v>356</v>
      </c>
      <c r="D204" s="61">
        <v>-6644.6</v>
      </c>
      <c r="E204" s="61">
        <v>-5363.7</v>
      </c>
      <c r="F204" s="64"/>
      <c r="G204" s="64"/>
    </row>
    <row r="205" spans="1:7" ht="15.75">
      <c r="A205" s="72"/>
      <c r="B205" s="72"/>
      <c r="C205" s="73"/>
      <c r="D205" s="73"/>
      <c r="E205" s="73"/>
      <c r="F205" s="74"/>
      <c r="G205" s="74"/>
    </row>
    <row r="206" spans="1:7" ht="15.75">
      <c r="A206" s="72"/>
      <c r="B206" s="72"/>
      <c r="C206" s="73"/>
      <c r="D206" s="73"/>
      <c r="E206" s="73"/>
      <c r="F206" s="74"/>
      <c r="G206" s="74"/>
    </row>
    <row r="207" spans="1:7" ht="15.75">
      <c r="A207" s="72"/>
      <c r="B207" s="72"/>
      <c r="C207" s="73"/>
      <c r="D207" s="73"/>
      <c r="E207" s="73"/>
      <c r="F207" s="74"/>
      <c r="G207" s="74"/>
    </row>
    <row r="208" spans="1:7" ht="15.75">
      <c r="A208" s="110" t="s">
        <v>175</v>
      </c>
      <c r="B208" s="110"/>
      <c r="C208" s="111" t="s">
        <v>176</v>
      </c>
      <c r="D208" s="111"/>
      <c r="E208" s="75" t="s">
        <v>177</v>
      </c>
      <c r="F208" s="76"/>
      <c r="G208" s="74"/>
    </row>
  </sheetData>
  <sheetProtection selectLockedCells="1" selectUnlockedCells="1"/>
  <mergeCells count="7">
    <mergeCell ref="A208:B208"/>
    <mergeCell ref="C208:D208"/>
    <mergeCell ref="A1:E1"/>
    <mergeCell ref="A2:E2"/>
    <mergeCell ref="E4:G4"/>
    <mergeCell ref="A143:G143"/>
    <mergeCell ref="A185:G185"/>
  </mergeCells>
  <pageMargins left="0.39374999999999999" right="0" top="0.19652777777777777" bottom="0.39374999999999999" header="0.51180555555555551" footer="0.31527777777777777"/>
  <pageSetup paperSize="9" scale="65" firstPageNumber="0" orientation="portrait" horizontalDpi="300" verticalDpi="300"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01.12.2019</vt:lpstr>
      <vt:lpstr>'01.12.2019'!Excel_BuiltIn__FilterDatabase</vt:lpstr>
      <vt:lpstr>'01.12.2019'!Заголовки_для_печати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2022-01-21T11:40:16Z</cp:lastPrinted>
  <dcterms:created xsi:type="dcterms:W3CDTF">2017-12-08T11:16:10Z</dcterms:created>
  <dcterms:modified xsi:type="dcterms:W3CDTF">2022-02-24T08:40:41Z</dcterms:modified>
</cp:coreProperties>
</file>