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500" windowWidth="11352" windowHeight="7320" tabRatio="601" activeTab="1"/>
  </bookViews>
  <sheets>
    <sheet name="Рейтинг" sheetId="5" r:id="rId1"/>
    <sheet name="показатели" sheetId="1" r:id="rId2"/>
  </sheets>
  <definedNames>
    <definedName name="_xlnm.Print_Titles" localSheetId="1">показатели!$A:$C</definedName>
    <definedName name="_xlnm.Print_Area" localSheetId="1">показатели!$A$1:$GE$16</definedName>
    <definedName name="_xlnm.Print_Area" localSheetId="0">Рейтинг!$A$1:$I$16</definedName>
  </definedNames>
  <calcPr calcId="124519"/>
</workbook>
</file>

<file path=xl/calcChain.xml><?xml version="1.0" encoding="utf-8"?>
<calcChain xmlns="http://schemas.openxmlformats.org/spreadsheetml/2006/main">
  <c r="D6" i="5"/>
  <c r="GC13" i="1"/>
  <c r="GC15"/>
  <c r="DG13"/>
  <c r="DG15"/>
  <c r="DG6"/>
  <c r="DF13"/>
  <c r="DF15"/>
  <c r="DF6"/>
  <c r="DE7"/>
  <c r="DE8"/>
  <c r="DE9"/>
  <c r="DE10"/>
  <c r="DE11"/>
  <c r="DE12"/>
  <c r="DE13"/>
  <c r="DE14"/>
  <c r="DE15"/>
  <c r="DE6"/>
  <c r="DD7"/>
  <c r="DD8"/>
  <c r="DD9"/>
  <c r="DD10"/>
  <c r="DD11"/>
  <c r="DD12"/>
  <c r="DD13"/>
  <c r="DD14"/>
  <c r="DD6"/>
  <c r="CY7"/>
  <c r="CY8"/>
  <c r="CY9"/>
  <c r="CY10"/>
  <c r="CY11"/>
  <c r="CY12"/>
  <c r="CY13"/>
  <c r="CY14"/>
  <c r="CY6"/>
  <c r="CT13"/>
  <c r="CT6"/>
  <c r="CH7"/>
  <c r="CH8"/>
  <c r="CH9"/>
  <c r="CH10"/>
  <c r="CH11"/>
  <c r="CH12"/>
  <c r="CH13"/>
  <c r="CH14"/>
  <c r="CH15"/>
  <c r="CO7"/>
  <c r="DG7" s="1"/>
  <c r="CO8"/>
  <c r="DG8" s="1"/>
  <c r="GC8" s="1"/>
  <c r="CO9"/>
  <c r="DG9" s="1"/>
  <c r="CO10"/>
  <c r="DG10" s="1"/>
  <c r="GC10" s="1"/>
  <c r="CO11"/>
  <c r="DG11" s="1"/>
  <c r="GC11" s="1"/>
  <c r="CO12"/>
  <c r="DG12" s="1"/>
  <c r="GC12" s="1"/>
  <c r="CO13"/>
  <c r="CO14"/>
  <c r="CO15"/>
  <c r="CO6"/>
  <c r="FE15"/>
  <c r="EX15"/>
  <c r="EQ15"/>
  <c r="DI15"/>
  <c r="CK15"/>
  <c r="AR15"/>
  <c r="GA7"/>
  <c r="GA8"/>
  <c r="GA9"/>
  <c r="GA10"/>
  <c r="GA11"/>
  <c r="GA12"/>
  <c r="GA13"/>
  <c r="GA14"/>
  <c r="GA15"/>
  <c r="DG14" l="1"/>
  <c r="GC14" s="1"/>
  <c r="DF14"/>
  <c r="DF12"/>
  <c r="DF10"/>
  <c r="DF8"/>
  <c r="DF11"/>
  <c r="DF9"/>
  <c r="DF7"/>
  <c r="FI7"/>
  <c r="FI8"/>
  <c r="FI9"/>
  <c r="FI10"/>
  <c r="FI11"/>
  <c r="FI12"/>
  <c r="FI13"/>
  <c r="FI14"/>
  <c r="DY7"/>
  <c r="DY8"/>
  <c r="DY9"/>
  <c r="DY10"/>
  <c r="DY11"/>
  <c r="DY12"/>
  <c r="DY13"/>
  <c r="DY14"/>
  <c r="DU7"/>
  <c r="DU8"/>
  <c r="DU9"/>
  <c r="DU10"/>
  <c r="DU11"/>
  <c r="DU12"/>
  <c r="DU13"/>
  <c r="DU14"/>
  <c r="DQ7"/>
  <c r="DQ8"/>
  <c r="DQ9"/>
  <c r="DQ10"/>
  <c r="DQ11"/>
  <c r="DQ12"/>
  <c r="DQ13"/>
  <c r="DQ14"/>
  <c r="DM7"/>
  <c r="DM8"/>
  <c r="DM9"/>
  <c r="DM10"/>
  <c r="DM11"/>
  <c r="DM12"/>
  <c r="DM13"/>
  <c r="DM14"/>
  <c r="AM7"/>
  <c r="AM8"/>
  <c r="AM11"/>
  <c r="AM12"/>
  <c r="AM14"/>
  <c r="AI7"/>
  <c r="AI8"/>
  <c r="AI11"/>
  <c r="AI12"/>
  <c r="AI14"/>
  <c r="AE7"/>
  <c r="AE8"/>
  <c r="AE11"/>
  <c r="AE12"/>
  <c r="AE14"/>
  <c r="AA7"/>
  <c r="AA8"/>
  <c r="AA11"/>
  <c r="AA12"/>
  <c r="AA14"/>
  <c r="W7"/>
  <c r="W8"/>
  <c r="W11"/>
  <c r="W12"/>
  <c r="W14"/>
  <c r="W15"/>
  <c r="S7"/>
  <c r="S8"/>
  <c r="S11"/>
  <c r="S12"/>
  <c r="S14"/>
  <c r="S15"/>
  <c r="O7"/>
  <c r="O8"/>
  <c r="O11"/>
  <c r="O12"/>
  <c r="O14"/>
  <c r="O15"/>
  <c r="AP15" s="1"/>
  <c r="K7"/>
  <c r="K8"/>
  <c r="K11"/>
  <c r="K12"/>
  <c r="K14"/>
  <c r="AP14" s="1"/>
  <c r="G7"/>
  <c r="G8"/>
  <c r="AP8" s="1"/>
  <c r="G11"/>
  <c r="G12"/>
  <c r="AP12" s="1"/>
  <c r="FQ7"/>
  <c r="FQ8"/>
  <c r="FQ9"/>
  <c r="FQ10"/>
  <c r="FQ11"/>
  <c r="FQ12"/>
  <c r="FQ13"/>
  <c r="FQ14"/>
  <c r="FQ6"/>
  <c r="FM7"/>
  <c r="FM8"/>
  <c r="FM9"/>
  <c r="FM10"/>
  <c r="FM11"/>
  <c r="FM12"/>
  <c r="FM13"/>
  <c r="FM14"/>
  <c r="FM6"/>
  <c r="FI6"/>
  <c r="DY6"/>
  <c r="DU6"/>
  <c r="DQ6"/>
  <c r="DM6"/>
  <c r="CF7"/>
  <c r="CF8"/>
  <c r="CF9"/>
  <c r="CF10"/>
  <c r="CF11"/>
  <c r="CF12"/>
  <c r="CF13"/>
  <c r="CF14"/>
  <c r="CF6"/>
  <c r="CB7"/>
  <c r="CB8"/>
  <c r="CB9"/>
  <c r="CB10"/>
  <c r="CB11"/>
  <c r="CB12"/>
  <c r="CB13"/>
  <c r="CB14"/>
  <c r="CB15"/>
  <c r="CB6"/>
  <c r="BX7"/>
  <c r="BX8"/>
  <c r="BX9"/>
  <c r="BX10"/>
  <c r="BX11"/>
  <c r="BX12"/>
  <c r="BX13"/>
  <c r="BX14"/>
  <c r="BX15"/>
  <c r="BX6"/>
  <c r="BT7"/>
  <c r="BT8"/>
  <c r="BT9"/>
  <c r="BT10"/>
  <c r="BT11"/>
  <c r="BT12"/>
  <c r="BT13"/>
  <c r="BT14"/>
  <c r="BT15"/>
  <c r="BT6"/>
  <c r="BP7"/>
  <c r="BP8"/>
  <c r="BP9"/>
  <c r="BP10"/>
  <c r="BP11"/>
  <c r="BP12"/>
  <c r="BP13"/>
  <c r="BP14"/>
  <c r="BP15"/>
  <c r="BP6"/>
  <c r="BL7"/>
  <c r="BL8"/>
  <c r="BL9"/>
  <c r="BL10"/>
  <c r="BL11"/>
  <c r="BL12"/>
  <c r="BL13"/>
  <c r="BL14"/>
  <c r="BL15"/>
  <c r="BL6"/>
  <c r="BH7"/>
  <c r="BH8"/>
  <c r="BH9"/>
  <c r="BH10"/>
  <c r="BH11"/>
  <c r="BH12"/>
  <c r="BH13"/>
  <c r="BH14"/>
  <c r="BH15"/>
  <c r="BH6"/>
  <c r="BD7"/>
  <c r="BD8"/>
  <c r="BD9"/>
  <c r="BD10"/>
  <c r="BD11"/>
  <c r="BD12"/>
  <c r="BD13"/>
  <c r="BD14"/>
  <c r="BD15"/>
  <c r="BD6"/>
  <c r="AZ7"/>
  <c r="AZ8"/>
  <c r="AZ9"/>
  <c r="AZ10"/>
  <c r="AZ11"/>
  <c r="AZ12"/>
  <c r="AZ13"/>
  <c r="AZ14"/>
  <c r="AZ15"/>
  <c r="AZ6"/>
  <c r="AV7"/>
  <c r="AV8"/>
  <c r="AV9"/>
  <c r="AV10"/>
  <c r="AV11"/>
  <c r="AV12"/>
  <c r="AV13"/>
  <c r="AV14"/>
  <c r="AV15"/>
  <c r="AV6"/>
  <c r="AM6"/>
  <c r="AI6"/>
  <c r="AE6"/>
  <c r="AA6"/>
  <c r="W6"/>
  <c r="S6"/>
  <c r="O6"/>
  <c r="K6"/>
  <c r="G6"/>
  <c r="FC12"/>
  <c r="FC13"/>
  <c r="FC14"/>
  <c r="FC15"/>
  <c r="FC7"/>
  <c r="FC8"/>
  <c r="FC9"/>
  <c r="FC10"/>
  <c r="FC11"/>
  <c r="FC6"/>
  <c r="FB12"/>
  <c r="FB13"/>
  <c r="FB14"/>
  <c r="FB15"/>
  <c r="FB7"/>
  <c r="FB8"/>
  <c r="FB9"/>
  <c r="FB10"/>
  <c r="FB11"/>
  <c r="FB6"/>
  <c r="AP11" l="1"/>
  <c r="AP7"/>
  <c r="BZ16"/>
  <c r="FS16" l="1"/>
  <c r="FO16"/>
  <c r="FK16"/>
  <c r="FG16"/>
  <c r="EZ16" l="1"/>
  <c r="ES16"/>
  <c r="DW16"/>
  <c r="DK16"/>
  <c r="DB16" l="1"/>
  <c r="CW16" l="1"/>
  <c r="CR16"/>
  <c r="CM16"/>
  <c r="EJ16" l="1"/>
  <c r="EF16"/>
  <c r="BV16" l="1"/>
  <c r="BR16" l="1"/>
  <c r="BN16"/>
  <c r="BJ16"/>
  <c r="BF16"/>
  <c r="BB16"/>
  <c r="AX16"/>
  <c r="AK16" l="1"/>
  <c r="AC16"/>
  <c r="U16" l="1"/>
  <c r="AT16" l="1"/>
  <c r="Q16" l="1"/>
  <c r="M16"/>
  <c r="I16" l="1"/>
  <c r="E16" l="1"/>
  <c r="FX14" l="1"/>
  <c r="FW14"/>
  <c r="FV14"/>
  <c r="CD16" l="1"/>
  <c r="AG16" l="1"/>
  <c r="Y16" l="1"/>
  <c r="EB13" l="1"/>
  <c r="EB10"/>
  <c r="EB9"/>
  <c r="EB6"/>
  <c r="EB11"/>
  <c r="CG6" l="1"/>
  <c r="GB6"/>
  <c r="GA6"/>
  <c r="GB7"/>
  <c r="GB11"/>
  <c r="GB12"/>
  <c r="EV6"/>
  <c r="EO6"/>
  <c r="EN6"/>
  <c r="EM6"/>
  <c r="FX6"/>
  <c r="FW6"/>
  <c r="FW13"/>
  <c r="FV13"/>
  <c r="FW10"/>
  <c r="FV10"/>
  <c r="FW9"/>
  <c r="FV9"/>
  <c r="FW8"/>
  <c r="FV8"/>
  <c r="FV6"/>
  <c r="FW12"/>
  <c r="FV12"/>
  <c r="FW11"/>
  <c r="FV11"/>
  <c r="FW7"/>
  <c r="FV7"/>
  <c r="EA6"/>
  <c r="EA9"/>
  <c r="EA10"/>
  <c r="EA13"/>
  <c r="EA11"/>
  <c r="DZ6"/>
  <c r="EA8" l="1"/>
  <c r="EB8"/>
  <c r="EA7"/>
  <c r="EB7"/>
  <c r="AN6" l="1"/>
  <c r="AN8"/>
  <c r="AN14"/>
  <c r="AN15"/>
  <c r="CI6" l="1"/>
  <c r="GC6" s="1"/>
  <c r="CH6"/>
  <c r="GB10" l="1"/>
  <c r="FX10"/>
  <c r="EV10"/>
  <c r="EO10"/>
  <c r="EN10"/>
  <c r="EM10"/>
  <c r="DZ10"/>
  <c r="CI10"/>
  <c r="CG10"/>
  <c r="J10"/>
  <c r="AI10" l="1"/>
  <c r="AE10"/>
  <c r="AA10"/>
  <c r="W10"/>
  <c r="O10"/>
  <c r="AM10"/>
  <c r="S10"/>
  <c r="K10"/>
  <c r="G10"/>
  <c r="AN10"/>
  <c r="GB8"/>
  <c r="GB9"/>
  <c r="GB13"/>
  <c r="DZ8"/>
  <c r="DZ9"/>
  <c r="DZ13"/>
  <c r="DZ14"/>
  <c r="DZ7"/>
  <c r="DZ11"/>
  <c r="DZ12"/>
  <c r="AP10" l="1"/>
  <c r="E8" i="5" s="1"/>
  <c r="AO10" i="1"/>
  <c r="EB14"/>
  <c r="EA12"/>
  <c r="EA14"/>
  <c r="EB12"/>
  <c r="GB15"/>
  <c r="GB14"/>
  <c r="GE10" l="1"/>
  <c r="EV8"/>
  <c r="EV9"/>
  <c r="EV13"/>
  <c r="EV14"/>
  <c r="EV15"/>
  <c r="EV7"/>
  <c r="EV11"/>
  <c r="EV12"/>
  <c r="CI14" l="1"/>
  <c r="CI12"/>
  <c r="CI13"/>
  <c r="CI9"/>
  <c r="CI11"/>
  <c r="CI7"/>
  <c r="GC7" s="1"/>
  <c r="CG15"/>
  <c r="CG14"/>
  <c r="CG13"/>
  <c r="CG9"/>
  <c r="CG8"/>
  <c r="CG12"/>
  <c r="CG11"/>
  <c r="CG7"/>
  <c r="AN7"/>
  <c r="AO7"/>
  <c r="EM7"/>
  <c r="EN7"/>
  <c r="EO7"/>
  <c r="FX7"/>
  <c r="AN11"/>
  <c r="EM11"/>
  <c r="EN11"/>
  <c r="EO11"/>
  <c r="FX11"/>
  <c r="AN12"/>
  <c r="EM12"/>
  <c r="EN12"/>
  <c r="EO12"/>
  <c r="FX12"/>
  <c r="AO8"/>
  <c r="EM8"/>
  <c r="EN8"/>
  <c r="EO8"/>
  <c r="FX8"/>
  <c r="J9"/>
  <c r="EM9"/>
  <c r="EN9"/>
  <c r="EO9"/>
  <c r="FX9"/>
  <c r="J13"/>
  <c r="EM13"/>
  <c r="EN13"/>
  <c r="EO13"/>
  <c r="FX13"/>
  <c r="EM14"/>
  <c r="EN14"/>
  <c r="EO14"/>
  <c r="EM15"/>
  <c r="EN15"/>
  <c r="EO15"/>
  <c r="I15" i="5"/>
  <c r="I16"/>
  <c r="S13" i="1" l="1"/>
  <c r="K13"/>
  <c r="AI13"/>
  <c r="AE13"/>
  <c r="AA13"/>
  <c r="W13"/>
  <c r="O13"/>
  <c r="AN9"/>
  <c r="AM9"/>
  <c r="S9"/>
  <c r="K9"/>
  <c r="G9"/>
  <c r="AI9"/>
  <c r="AE9"/>
  <c r="AA9"/>
  <c r="W9"/>
  <c r="O9"/>
  <c r="E7" i="5"/>
  <c r="AN13" i="1"/>
  <c r="AO12"/>
  <c r="I18" i="5"/>
  <c r="CI15" i="1"/>
  <c r="E12" i="5"/>
  <c r="CI8" i="1"/>
  <c r="E6" i="5"/>
  <c r="AO11" i="1"/>
  <c r="AO15"/>
  <c r="AO14"/>
  <c r="AP9" l="1"/>
  <c r="AO9"/>
  <c r="AO13"/>
  <c r="AP13"/>
  <c r="E14" i="5" s="1"/>
  <c r="E9"/>
  <c r="GE11" i="1"/>
  <c r="GE12"/>
  <c r="E5" i="5"/>
  <c r="GE7" i="1"/>
  <c r="E13" i="5"/>
  <c r="GC9" i="1" l="1"/>
  <c r="GE9" s="1"/>
  <c r="GE13"/>
  <c r="GE8"/>
  <c r="GE15"/>
  <c r="GE14"/>
  <c r="E10" i="5" l="1"/>
  <c r="AO6" i="1"/>
  <c r="AP6"/>
  <c r="GE6" l="1"/>
  <c r="GC16"/>
  <c r="GE16" s="1"/>
  <c r="E11" i="5"/>
  <c r="E15" l="1"/>
  <c r="F13" l="1"/>
  <c r="F5"/>
  <c r="F14"/>
  <c r="F7"/>
  <c r="F9"/>
  <c r="F10"/>
  <c r="F6"/>
  <c r="F8"/>
  <c r="F12"/>
  <c r="F11"/>
  <c r="D7"/>
  <c r="D8"/>
  <c r="D9"/>
  <c r="D10"/>
  <c r="D11"/>
  <c r="D12"/>
  <c r="D13"/>
  <c r="D14"/>
</calcChain>
</file>

<file path=xl/sharedStrings.xml><?xml version="1.0" encoding="utf-8"?>
<sst xmlns="http://schemas.openxmlformats.org/spreadsheetml/2006/main" count="274" uniqueCount="106">
  <si>
    <t>1. Среднесрочное финансовое планирование</t>
  </si>
  <si>
    <t>2. Исполнение бюджета</t>
  </si>
  <si>
    <t>5. Исполнение судебных актов</t>
  </si>
  <si>
    <t>значение (Р)</t>
  </si>
  <si>
    <t>оценка            Е (Р)</t>
  </si>
  <si>
    <t>оценка           Е (Р)</t>
  </si>
  <si>
    <t>оценка         Е (Р)</t>
  </si>
  <si>
    <t>оценка       Е (Р)</t>
  </si>
  <si>
    <t>2.1. Равномерность расходов</t>
  </si>
  <si>
    <t>5.2. Сумма, подлежащая взысканию по исполнительным документам</t>
  </si>
  <si>
    <r>
      <t xml:space="preserve">уд.вес
</t>
    </r>
    <r>
      <rPr>
        <sz val="10"/>
        <rFont val="Times New Roman"/>
        <family val="1"/>
        <charset val="204"/>
      </rPr>
      <t>(10,0%)</t>
    </r>
  </si>
  <si>
    <r>
      <t xml:space="preserve">уд.вес
</t>
    </r>
    <r>
      <rPr>
        <sz val="10"/>
        <rFont val="Times New Roman"/>
        <family val="1"/>
        <charset val="204"/>
      </rPr>
      <t>(15,0%)</t>
    </r>
  </si>
  <si>
    <t>оценка
Е (Р)</t>
  </si>
  <si>
    <t>уд.вес
(50,0%)</t>
  </si>
  <si>
    <t>Удельный вес группы
(10,0%)</t>
  </si>
  <si>
    <t>доп уд вес, %</t>
  </si>
  <si>
    <t>осн уд вес, %</t>
  </si>
  <si>
    <t>Итоговая оценка Е по группе</t>
  </si>
  <si>
    <t>Итоговая оценка Е 
по группе</t>
  </si>
  <si>
    <t>№ пп</t>
  </si>
  <si>
    <r>
      <t>Средний уровень качества финансового управления (</t>
    </r>
    <r>
      <rPr>
        <b/>
        <sz val="10"/>
        <rFont val="Arial"/>
        <family val="2"/>
        <charset val="204"/>
      </rPr>
      <t>Ē</t>
    </r>
    <r>
      <rPr>
        <b/>
        <sz val="10"/>
        <rFont val="Arial Cyr"/>
        <charset val="204"/>
      </rPr>
      <t>), %</t>
    </r>
  </si>
  <si>
    <t>средний уровень оценки показателя качества</t>
  </si>
  <si>
    <t xml:space="preserve">Отклонение итоговой оценки качества финансового управления ГРБС от среднего уровня качества финансового управления ГРБС,
(∆ = Е - Ē), % </t>
  </si>
  <si>
    <t>Код</t>
  </si>
  <si>
    <t>Наименование</t>
  </si>
  <si>
    <t>* Министерство является правопреемником Управления лесами Пензенской области, Управления природных ресурсов и охраны окружающей среды Пензенской области</t>
  </si>
  <si>
    <t>** Министерство является правопреемником Управления инвестиционного развития Пензенской области и Управления развития предпринимательства Пензенской области</t>
  </si>
  <si>
    <t>доп уд вес,%</t>
  </si>
  <si>
    <t>осн уд вес,%</t>
  </si>
  <si>
    <t>Справочно (объём кассовых расходов за 2014 год, тыс.руб.)</t>
  </si>
  <si>
    <t>Дополнительный удельный вес группы, %</t>
  </si>
  <si>
    <t>уд.вес
(20,0%)</t>
  </si>
  <si>
    <r>
      <t xml:space="preserve">уд.вес
</t>
    </r>
    <r>
      <rPr>
        <sz val="10"/>
        <rFont val="Times New Roman"/>
        <family val="1"/>
        <charset val="204"/>
      </rPr>
      <t>(8,0%)</t>
    </r>
  </si>
  <si>
    <t>Удельный вес</t>
  </si>
  <si>
    <t>Дополнительный удельный вес</t>
  </si>
  <si>
    <t>уд.вес
(25,0%)</t>
  </si>
  <si>
    <t>2.2. Отклонение от плана фактических поступлений налоговых и неналоговых доходов за отчетный период</t>
  </si>
  <si>
    <t>2.3. Эффективность управления дебиторской задолженностью по администрируемым налоговым и неналоговым доходам</t>
  </si>
  <si>
    <t>2.4. Количество обращений об изменении кодов бюджетной классификации при кассовом исполнении бюджета</t>
  </si>
  <si>
    <t>2.5. Количество платежных поручений, отклоненных из-за несоответствия требованиям действующих нормативно-правовых актов или необоснованности заявленных к оплате сумм</t>
  </si>
  <si>
    <t>2.6. Количество возвращенных кредитными организациями платежных документов в связи с неверно указанными реквизитами</t>
  </si>
  <si>
    <t>2.10. Прирост объема доходов от платных услуг и иной приносящей доход деятельности государственных бюджетных и государственных автономных учреждений</t>
  </si>
  <si>
    <t>3. Эффективность управления кредиторской задолженностью</t>
  </si>
  <si>
    <t>уд.вес
(10,0%)</t>
  </si>
  <si>
    <r>
      <t xml:space="preserve">Удельный вес группы
</t>
    </r>
    <r>
      <rPr>
        <sz val="10"/>
        <rFont val="Times New Roman"/>
        <family val="1"/>
        <charset val="204"/>
      </rPr>
      <t>(15,0%)</t>
    </r>
  </si>
  <si>
    <t>2.7. Количество неклассифицированных поступлений от поставщиков ГАБС в связи с неверно указанными реквизитами</t>
  </si>
  <si>
    <t>4. Внутренний финансовый аудит</t>
  </si>
  <si>
    <t>4.1. Качество организации внутреннего финансового аудита</t>
  </si>
  <si>
    <t>4.2. Качество планирования внутреннего финансового аудита</t>
  </si>
  <si>
    <t>4.4. Проведение ГАБС мониторинга качества финансового менеджмента в отношении подведомственных ему получателей бюджетных средств</t>
  </si>
  <si>
    <t>6. Качество управления активами</t>
  </si>
  <si>
    <t>6.1. Доля недостач и хищений денежных средств и материальных ценностей</t>
  </si>
  <si>
    <t>7. Контроль в сфере закупок</t>
  </si>
  <si>
    <r>
      <t xml:space="preserve">Удельный вес группы
</t>
    </r>
    <r>
      <rPr>
        <sz val="10"/>
        <rFont val="Times New Roman"/>
        <family val="1"/>
        <charset val="204"/>
      </rPr>
      <t>(20,0%)</t>
    </r>
  </si>
  <si>
    <t>Удельный вес группы
(20,0%)</t>
  </si>
  <si>
    <t>Удельный вес группы
(5,0%)</t>
  </si>
  <si>
    <t xml:space="preserve">                          8. Уровень открытости бюджетных данных</t>
  </si>
  <si>
    <t>Главный администратор средств бюджета Пензенской области</t>
  </si>
  <si>
    <t>Характеристика качества финансового менеджмента ГАБС (в соответствии с п.9 Порядка проведения мониторинга качества финансового менеджмента, осуществляемого ГАБС, утвержденного приказом Министерства финансов
Пензенской области от 09.12.2019 № 85)</t>
  </si>
  <si>
    <t>Итоговая оценка качества финансового менеджмента ГАБС (Е), %</t>
  </si>
  <si>
    <t xml:space="preserve">Отклонение итоговой оценки качества финансового менеджмента ГАБС от среднего уровня качества финансового менеджмента по группе ГАБС,
(∆ = Е - Ē), % </t>
  </si>
  <si>
    <t>Рейтинговая оценка ГАБС (R)</t>
  </si>
  <si>
    <r>
      <t>Уровень качества финансового менеджмента</t>
    </r>
    <r>
      <rPr>
        <b/>
        <sz val="10"/>
        <color indexed="8"/>
        <rFont val="Arial"/>
        <family val="2"/>
        <charset val="204"/>
      </rPr>
      <t xml:space="preserve"> удовлетворительный. </t>
    </r>
    <r>
      <rPr>
        <sz val="10"/>
        <color indexed="8"/>
        <rFont val="Arial"/>
        <family val="2"/>
        <charset val="204"/>
      </rPr>
      <t>Необходимо принять меры по устранению недостатков в организации финансового менеджмента, разработать и реализовать план мероприятий, направленных на улучшение качества финансового менеджмента ГАБС</t>
    </r>
  </si>
  <si>
    <t>*</t>
  </si>
  <si>
    <r>
      <t xml:space="preserve">Уровень качества финансового менеджмента ГАБС </t>
    </r>
    <r>
      <rPr>
        <b/>
        <sz val="10"/>
        <color indexed="8"/>
        <rFont val="Arial"/>
        <family val="2"/>
        <charset val="204"/>
      </rPr>
      <t xml:space="preserve">высокий. </t>
    </r>
    <r>
      <rPr>
        <sz val="10"/>
        <color indexed="8"/>
        <rFont val="Arial"/>
        <family val="2"/>
        <charset val="204"/>
      </rPr>
      <t>Необходимо поддерживать достигнутый уровень качества финансового менеджмента</t>
    </r>
  </si>
  <si>
    <t>Администрация Малосердобинского района Пензенской области</t>
  </si>
  <si>
    <t>Администрация Дружаевского сельсовета Малосердобинского района Пензенской области</t>
  </si>
  <si>
    <t>Администрация Ключевского сельсовета Малосердобинского района Пензенской области</t>
  </si>
  <si>
    <t>Администрация Липовского сельсовета Малосердобинского района Пензенской области</t>
  </si>
  <si>
    <t>Администрация Майского сельсовета Малосердобинского района Пензенской области</t>
  </si>
  <si>
    <t>Администрация Малосердобинского сельсовета Малосердобинского района Пензенской области</t>
  </si>
  <si>
    <t>Администрация Старославкинского сельсовета Малосердобинского района Пензенской области</t>
  </si>
  <si>
    <t>Управление социальной защиты населения Малосердобинского района Пензенской области</t>
  </si>
  <si>
    <t>Управление образования Малосердобинского района Пензенской области</t>
  </si>
  <si>
    <t>Управление финансов Малосердобинского района Пензенской области</t>
  </si>
  <si>
    <t>Главный администратор средств бюджета Малосердобинского района Пензенской области</t>
  </si>
  <si>
    <t xml:space="preserve">1.1. Своевременное представление органами местного самоуправления муниципальных образований Малосердобинского   района Пензенской области отчетов о результатах реализации мероприятий Плана мероприятий оздоровления  муниципальных финансов консолидированного бюджета Малосердобинского района Пензенской области (далее - План), утвержденного постановлением Администрации Малосердобинского района  Пензенской области "Об утверждении Плана мероприятий по оздоровлению муниципальных финансов консолидированного бюджета Малосердобинского района Пензенской области" </t>
  </si>
  <si>
    <t>1.2. Доля муниципальных казенных учреждений, подведомственных ГАБС, для которых установлены муниципальные задания, в общем количестве муниципальных казенных учреждений, подведомственных ГАБС (без учета муниципальных казенных учреждений, являющихся органами местного самоуправления Малосердобинского района  Пензенской области)</t>
  </si>
  <si>
    <t>1.3. Качество планирования бюджетных расходов</t>
  </si>
  <si>
    <r>
      <rPr>
        <sz val="8"/>
        <rFont val="Arial"/>
        <family val="2"/>
        <charset val="204"/>
      </rPr>
      <t>1.4. Погрешность кассового планирования</t>
    </r>
    <r>
      <rPr>
        <sz val="8"/>
        <color rgb="FFFF0000"/>
        <rFont val="Arial"/>
        <family val="2"/>
        <charset val="204"/>
      </rPr>
      <t xml:space="preserve">
</t>
    </r>
  </si>
  <si>
    <t>1.5. Своевременность представления фрагментов реестра расходных обязательств в Управление финансов администрации Малосердобинского района Пензенской области и соответствие объемов бюджетных ассигнований на их исполнение отчету об исполнении бюджета (за отчетный период) и решению о бюджете на текущий финансовый год и плановый период</t>
  </si>
  <si>
    <t>1.6. Доля муниципальных учреждений, для которых применены количественно измеримые финансовые санкции (штрафы, изъятия) за нарушение условий выполнения  муниципальных заданий (без учета муниципальных казенных учреждений, являющихся органами местного самоуправления Малосердобинского района Пензенской области)</t>
  </si>
  <si>
    <t>1.7. Доля муниципальных услуг за предоставление которых ответственен ГАБС (учредитель), оказанных учреждениями, без отклонения от требований к качеству их оказания</t>
  </si>
  <si>
    <t>1.8. Доля муниципальных бюджетных и муниципальных автономных учреждений, в отношении которых орган местного самоуправления Малосердобинского района  Пензенской области осуществляет функции и полномочия учредителя (далее - муниципальные бюджетные и муниципальные автономные учреждения), выполнивших муниципальное задание на 100% в отчетном финансовом году</t>
  </si>
  <si>
    <t>1.9. Качество подготовки проектов паспортов муниципальных программ Малосердобинского района Пензенской области, представляемых в составе материалов и документов к проекту бюджета, рассматриваемого Собранием представителей Малосердобинского района  Пензенской области с проектом бюджета на очередной год и на плановый период</t>
  </si>
  <si>
    <t>2.8. Своевременность принятия бюджетных обязательств на закупку товаров, работ и услуг</t>
  </si>
  <si>
    <t>2.9. Уровень исполнения расходов ГАБС, источником финансового обеспечения которых являются межбюджетные трансферты из регионального и федерального бюджета</t>
  </si>
  <si>
    <t xml:space="preserve">3.2. Наличие кредиторской задолженности муниципальных бюджетных и муниципальных автономных учреждений по налогу на доходы физических лиц и обязательным платежам в государственные внебюджетные фонды за счет средств от приносящей доход деятельности </t>
  </si>
  <si>
    <r>
      <rPr>
        <sz val="8"/>
        <rFont val="Arial"/>
        <family val="2"/>
        <charset val="204"/>
      </rPr>
      <t>3.3. Доля просроченной кредиторской задолженности в расходах муниципальных бюджетных и муниципальных автономных учреждений за счет средств от приносящей доход деятельности</t>
    </r>
    <r>
      <rPr>
        <sz val="8"/>
        <color rgb="FFFF0000"/>
        <rFont val="Arial"/>
        <family val="2"/>
        <charset val="204"/>
      </rPr>
      <t xml:space="preserve"> </t>
    </r>
  </si>
  <si>
    <t xml:space="preserve">3.4. Снижение (рост) просроченной кредиторской задолженности муниципальных бюджетных и муниципальных автономных учреждений в отчетном периоде за счет средств от приносящей доход деятельности </t>
  </si>
  <si>
    <t>4.3. Качество проведения внутреннего финансового аудита</t>
  </si>
  <si>
    <t>5.1. Приостановление операций по расходованию средств на лицевых счетах муниципальных учреждений в связи с нарушением процедур исполнения судебных актов, предусматривающих обращение взыскания на средства бюджета Малосердобинского район Пензенской области</t>
  </si>
  <si>
    <t>7.1. Наличие нарушений в сфере закупок в части обоснования закупок и исполнения контрактов, выявленных в ходе внутреннего финансового аудита</t>
  </si>
  <si>
    <t>уд.вес
(100,0%)</t>
  </si>
  <si>
    <t>8.2. Доля муниципальных казенных, муниципальных бюджетных и муниципальных автономных учреждений, опубликовавших на сайте bus.gov.ru информацию о показателях бюджетной сметы (для казенных учреждений), плане финансово-хозяйственной деятельности (для бюджетных и автономных учреждений) на отчетный год</t>
  </si>
  <si>
    <t>8.3. Доля муниципальных казенных учреждений, подведомственных ГАБС (далее - муниципальные казенные учреждения), муниципальных бюджетных и муниципальных автономных учреждений, опубликовавших на сайте bus.gov.ru отчеты о результатах деятельности и об использовании закрепленного за ними муниципального имущества за год, предшествующий отчетному</t>
  </si>
  <si>
    <t>8.4. Доля муниципальных казенных, муниципальных бюджетных и муниципальных автономных учреждений, опубликовавших на сайте bus.gov.ru информацию о годовой бухгалтерской отчетности учреждения за год, предшествующий отчетному</t>
  </si>
  <si>
    <r>
      <t xml:space="preserve">ИТОГОВАЯ ОЦЕНКА КАЧЕСТВА ФИНАНСОВОГО МЕНЕДЖМЕНТА ГАБС </t>
    </r>
    <r>
      <rPr>
        <b/>
        <sz val="10"/>
        <rFont val="Arial Cyr"/>
        <charset val="204"/>
      </rPr>
      <t>за 2024 год</t>
    </r>
    <r>
      <rPr>
        <sz val="10"/>
        <rFont val="Arial Cyr"/>
        <charset val="204"/>
      </rPr>
      <t xml:space="preserve"> (Е), %</t>
    </r>
  </si>
  <si>
    <r>
      <t xml:space="preserve">ИТОГОВАЯ ОЦЕНКА КАЧЕСТВА ФИНАНСОВОГО УПРАВЛЕНИЯ ГАБС </t>
    </r>
    <r>
      <rPr>
        <b/>
        <sz val="10"/>
        <rFont val="Arial Cyr"/>
        <charset val="204"/>
      </rPr>
      <t xml:space="preserve">за 2023 год </t>
    </r>
    <r>
      <rPr>
        <sz val="10"/>
        <rFont val="Arial Cyr"/>
        <charset val="204"/>
      </rPr>
      <t>(Е), %</t>
    </r>
  </si>
  <si>
    <r>
      <t>ИЗМЕНЕНИЕ ЗНАЧЕНИЯ ИТОГОВОЙ ОЦЕНКИ КАЧЕСТВА ФИНАНСОВОГО МЕНЕДЖМЕНТА ГРБС (</t>
    </r>
    <r>
      <rPr>
        <sz val="10"/>
        <rFont val="Arial"/>
        <family val="2"/>
        <charset val="204"/>
      </rPr>
      <t>∆</t>
    </r>
    <r>
      <rPr>
        <sz val="10"/>
        <rFont val="Arial Cyr"/>
        <charset val="204"/>
      </rPr>
      <t xml:space="preserve"> Е),%</t>
    </r>
  </si>
  <si>
    <t>Результаты мониторинга качества финансового менеджмента, осуществляемого ГАБС Малосердобинского района Пензенской области, за 2024 год</t>
  </si>
  <si>
    <t xml:space="preserve">                                                                                                                                                                                                                        </t>
  </si>
  <si>
    <t>8.1. Доля муниципальных бюджетных и муниципальных автономных учреждений, опубликовавших на официальном сайте для размещения информации о государственных учреждениях (bus.gov.ru) (далее - сайте bus.gov.ru) информацию о муниципальном задании на оказание муниципальных услуг (выполнение работ) на отчетный год</t>
  </si>
  <si>
    <t xml:space="preserve"> </t>
  </si>
  <si>
    <t>3.1. Доля просроченной кредиторской задолженности в расходах ГАБС</t>
  </si>
  <si>
    <t>доп.уд. вес,%</t>
  </si>
</sst>
</file>

<file path=xl/styles.xml><?xml version="1.0" encoding="utf-8"?>
<styleSheet xmlns="http://schemas.openxmlformats.org/spreadsheetml/2006/main">
  <numFmts count="3">
    <numFmt numFmtId="164" formatCode="#,##0.0"/>
    <numFmt numFmtId="165" formatCode="#,##0.0;[Red]\-#,##0.0"/>
    <numFmt numFmtId="166" formatCode="0.0"/>
  </numFmts>
  <fonts count="29">
    <font>
      <sz val="10"/>
      <name val="Arial Cyr"/>
      <charset val="204"/>
    </font>
    <font>
      <sz val="10"/>
      <name val="Arial Cyr"/>
      <charset val="204"/>
    </font>
    <font>
      <sz val="8"/>
      <name val="Arial Cyr"/>
      <charset val="204"/>
    </font>
    <font>
      <sz val="10"/>
      <name val="Times New Roman"/>
      <family val="1"/>
      <charset val="204"/>
    </font>
    <font>
      <b/>
      <sz val="10"/>
      <name val="Times New Roman"/>
      <family val="1"/>
      <charset val="204"/>
    </font>
    <font>
      <b/>
      <sz val="10"/>
      <name val="Arial Cyr"/>
      <charset val="204"/>
    </font>
    <font>
      <sz val="10"/>
      <color indexed="8"/>
      <name val="Arial"/>
      <family val="2"/>
      <charset val="204"/>
    </font>
    <font>
      <b/>
      <sz val="10"/>
      <color indexed="8"/>
      <name val="Arial"/>
      <family val="2"/>
      <charset val="204"/>
    </font>
    <font>
      <sz val="10"/>
      <color indexed="8"/>
      <name val="Arial"/>
      <family val="2"/>
      <charset val="204"/>
    </font>
    <font>
      <b/>
      <sz val="10"/>
      <name val="Arial"/>
      <family val="2"/>
      <charset val="204"/>
    </font>
    <font>
      <sz val="10"/>
      <name val="Arial"/>
      <family val="2"/>
      <charset val="204"/>
    </font>
    <font>
      <sz val="10"/>
      <name val="Arial"/>
      <family val="2"/>
      <charset val="204"/>
    </font>
    <font>
      <sz val="8"/>
      <color indexed="8"/>
      <name val="Arial"/>
      <family val="2"/>
      <charset val="204"/>
    </font>
    <font>
      <sz val="8"/>
      <name val="Arial"/>
      <family val="2"/>
      <charset val="204"/>
    </font>
    <font>
      <b/>
      <sz val="8"/>
      <name val="Arial"/>
      <family val="2"/>
      <charset val="204"/>
    </font>
    <font>
      <b/>
      <sz val="12"/>
      <name val="Arial"/>
      <family val="2"/>
      <charset val="204"/>
    </font>
    <font>
      <sz val="10"/>
      <name val="Arial Cyr"/>
      <charset val="204"/>
    </font>
    <font>
      <sz val="8"/>
      <name val="Arial"/>
      <family val="2"/>
      <charset val="204"/>
    </font>
    <font>
      <sz val="10"/>
      <name val="Arial Cyr"/>
      <charset val="204"/>
    </font>
    <font>
      <sz val="10"/>
      <color rgb="FFC00000"/>
      <name val="Arial Cyr"/>
      <charset val="204"/>
    </font>
    <font>
      <b/>
      <i/>
      <sz val="10"/>
      <name val="Times New Roman"/>
      <family val="1"/>
      <charset val="204"/>
    </font>
    <font>
      <i/>
      <sz val="10"/>
      <name val="Arial Cyr"/>
      <charset val="204"/>
    </font>
    <font>
      <sz val="8"/>
      <color rgb="FFFF0000"/>
      <name val="Arial"/>
      <family val="2"/>
      <charset val="204"/>
    </font>
    <font>
      <b/>
      <sz val="10"/>
      <color rgb="FFFF0000"/>
      <name val="Times New Roman"/>
      <family val="1"/>
      <charset val="204"/>
    </font>
    <font>
      <sz val="10"/>
      <color rgb="FFFF0000"/>
      <name val="Arial Cyr"/>
      <charset val="204"/>
    </font>
    <font>
      <sz val="10"/>
      <color rgb="FFFF0000"/>
      <name val="Times New Roman"/>
      <family val="1"/>
      <charset val="204"/>
    </font>
    <font>
      <i/>
      <sz val="10"/>
      <color rgb="FFFF0000"/>
      <name val="Times New Roman"/>
      <family val="1"/>
      <charset val="204"/>
    </font>
    <font>
      <i/>
      <sz val="10"/>
      <name val="Times New Roman"/>
      <family val="1"/>
      <charset val="204"/>
    </font>
    <font>
      <i/>
      <sz val="8"/>
      <name val="Arial"/>
      <family val="2"/>
      <charset val="204"/>
    </font>
  </fonts>
  <fills count="21">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4"/>
        <bgColor indexed="8"/>
      </patternFill>
    </fill>
    <fill>
      <patternFill patternType="solid">
        <fgColor indexed="52"/>
        <bgColor indexed="8"/>
      </patternFill>
    </fill>
    <fill>
      <patternFill patternType="solid">
        <fgColor indexed="46"/>
        <bgColor indexed="8"/>
      </patternFill>
    </fill>
    <fill>
      <patternFill patternType="solid">
        <fgColor indexed="50"/>
        <bgColor indexed="8"/>
      </patternFill>
    </fill>
    <fill>
      <patternFill patternType="solid">
        <fgColor indexed="45"/>
        <bgColor indexed="8"/>
      </patternFill>
    </fill>
    <fill>
      <patternFill patternType="solid">
        <fgColor indexed="13"/>
        <bgColor indexed="8"/>
      </patternFill>
    </fill>
    <fill>
      <patternFill patternType="solid">
        <fgColor indexed="51"/>
        <bgColor indexed="8"/>
      </patternFill>
    </fill>
    <fill>
      <patternFill patternType="solid">
        <fgColor indexed="13"/>
        <bgColor indexed="64"/>
      </patternFill>
    </fill>
    <fill>
      <patternFill patternType="solid">
        <fgColor indexed="51"/>
        <bgColor indexed="64"/>
      </patternFill>
    </fill>
    <fill>
      <patternFill patternType="solid">
        <fgColor indexed="41"/>
        <bgColor indexed="64"/>
      </patternFill>
    </fill>
    <fill>
      <patternFill patternType="solid">
        <fgColor indexed="41"/>
        <bgColor indexed="8"/>
      </patternFill>
    </fill>
    <fill>
      <patternFill patternType="solid">
        <fgColor rgb="FF99CC00"/>
        <bgColor indexed="8"/>
      </patternFill>
    </fill>
    <fill>
      <patternFill patternType="solid">
        <fgColor rgb="FFFFFF00"/>
        <bgColor indexed="64"/>
      </patternFill>
    </fill>
    <fill>
      <patternFill patternType="solid">
        <fgColor theme="7" tint="0.79998168889431442"/>
        <bgColor indexed="8"/>
      </patternFill>
    </fill>
    <fill>
      <patternFill patternType="solid">
        <fgColor rgb="FFCCFFCC"/>
        <bgColor indexed="64"/>
      </patternFill>
    </fill>
    <fill>
      <patternFill patternType="solid">
        <fgColor rgb="FFCCFFCC"/>
        <bgColor indexed="8"/>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10" fillId="0" borderId="0"/>
  </cellStyleXfs>
  <cellXfs count="254">
    <xf numFmtId="0" fontId="0" fillId="0" borderId="0" xfId="0"/>
    <xf numFmtId="0" fontId="5" fillId="0" borderId="0" xfId="0" applyFont="1"/>
    <xf numFmtId="0" fontId="1" fillId="0" borderId="0" xfId="0" applyFont="1" applyFill="1"/>
    <xf numFmtId="4" fontId="5" fillId="0" borderId="1" xfId="0" applyNumberFormat="1" applyFont="1" applyFill="1" applyBorder="1" applyAlignment="1">
      <alignment horizontal="center"/>
    </xf>
    <xf numFmtId="0" fontId="5" fillId="0" borderId="1" xfId="0" applyFont="1" applyFill="1" applyBorder="1" applyAlignment="1">
      <alignment horizontal="center"/>
    </xf>
    <xf numFmtId="165" fontId="11" fillId="0" borderId="1" xfId="1" applyNumberFormat="1" applyFont="1" applyFill="1" applyBorder="1" applyAlignment="1" applyProtection="1">
      <alignment horizontal="center" vertical="center"/>
      <protection hidden="1"/>
    </xf>
    <xf numFmtId="0" fontId="8" fillId="3" borderId="2" xfId="0" applyNumberFormat="1" applyFont="1" applyFill="1" applyBorder="1" applyAlignment="1" applyProtection="1">
      <alignment horizontal="center" vertical="center" wrapText="1"/>
      <protection locked="0"/>
    </xf>
    <xf numFmtId="0" fontId="8" fillId="3" borderId="1" xfId="0" applyNumberFormat="1" applyFont="1" applyFill="1" applyBorder="1" applyAlignment="1" applyProtection="1">
      <alignment horizontal="center" vertical="center" wrapText="1"/>
      <protection locked="0"/>
    </xf>
    <xf numFmtId="0" fontId="5" fillId="0" borderId="0" xfId="0" applyFont="1" applyFill="1" applyBorder="1" applyAlignment="1">
      <alignment horizontal="left" wrapText="1"/>
    </xf>
    <xf numFmtId="164" fontId="8" fillId="0"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center" vertical="center" wrapText="1"/>
      <protection locked="0"/>
    </xf>
    <xf numFmtId="0" fontId="2" fillId="0" borderId="0" xfId="0" applyFont="1" applyFill="1"/>
    <xf numFmtId="4" fontId="7" fillId="0" borderId="1" xfId="0" applyNumberFormat="1" applyFont="1" applyFill="1" applyBorder="1" applyAlignment="1" applyProtection="1">
      <alignment horizontal="center" vertical="center" wrapText="1"/>
      <protection locked="0"/>
    </xf>
    <xf numFmtId="164" fontId="4" fillId="0" borderId="1" xfId="0" applyNumberFormat="1" applyFont="1" applyFill="1" applyBorder="1"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5" fillId="0" borderId="0" xfId="0" applyFont="1" applyFill="1"/>
    <xf numFmtId="4" fontId="4" fillId="0" borderId="1" xfId="0" applyNumberFormat="1" applyFont="1" applyFill="1" applyBorder="1" applyAlignment="1">
      <alignment horizontal="center"/>
    </xf>
    <xf numFmtId="4" fontId="4" fillId="0" borderId="1" xfId="0" applyNumberFormat="1" applyFont="1" applyBorder="1" applyAlignment="1">
      <alignment horizontal="center"/>
    </xf>
    <xf numFmtId="0" fontId="7" fillId="2" borderId="3" xfId="0" applyNumberFormat="1" applyFont="1" applyFill="1" applyBorder="1" applyAlignment="1" applyProtection="1">
      <alignment vertical="center" wrapText="1"/>
      <protection locked="0"/>
    </xf>
    <xf numFmtId="0" fontId="1" fillId="0" borderId="0" xfId="0" applyFont="1"/>
    <xf numFmtId="0" fontId="15" fillId="0" borderId="0" xfId="0" applyNumberFormat="1" applyFont="1" applyFill="1" applyBorder="1" applyAlignment="1" applyProtection="1">
      <alignment vertical="center"/>
      <protection locked="0"/>
    </xf>
    <xf numFmtId="0" fontId="15" fillId="0" borderId="0" xfId="0" applyNumberFormat="1" applyFont="1" applyFill="1" applyBorder="1" applyAlignment="1" applyProtection="1">
      <alignment vertical="center" wrapText="1"/>
      <protection locked="0"/>
    </xf>
    <xf numFmtId="0" fontId="15" fillId="0" borderId="0" xfId="0" applyNumberFormat="1" applyFont="1" applyFill="1" applyBorder="1" applyAlignment="1" applyProtection="1">
      <alignment horizontal="center" vertical="center" wrapText="1"/>
      <protection locked="0"/>
    </xf>
    <xf numFmtId="0" fontId="16" fillId="0" borderId="0" xfId="0" applyFont="1"/>
    <xf numFmtId="0" fontId="18" fillId="0" borderId="0" xfId="0" applyFont="1"/>
    <xf numFmtId="4" fontId="4" fillId="0" borderId="7" xfId="0" applyNumberFormat="1" applyFont="1" applyFill="1" applyBorder="1" applyAlignment="1">
      <alignment horizontal="center"/>
    </xf>
    <xf numFmtId="0" fontId="0" fillId="0" borderId="0" xfId="0" applyFill="1"/>
    <xf numFmtId="164" fontId="8" fillId="0" borderId="3" xfId="0" applyNumberFormat="1" applyFont="1" applyFill="1" applyBorder="1" applyAlignment="1" applyProtection="1">
      <alignment vertical="center" wrapText="1"/>
      <protection locked="0"/>
    </xf>
    <xf numFmtId="164" fontId="0" fillId="0" borderId="0" xfId="0" applyNumberFormat="1"/>
    <xf numFmtId="164" fontId="4" fillId="0" borderId="7" xfId="0" applyNumberFormat="1" applyFont="1" applyFill="1" applyBorder="1" applyAlignment="1">
      <alignment horizontal="center"/>
    </xf>
    <xf numFmtId="0" fontId="4" fillId="0" borderId="7" xfId="0" applyFont="1" applyFill="1" applyBorder="1" applyAlignment="1">
      <alignment horizontal="center"/>
    </xf>
    <xf numFmtId="166" fontId="4" fillId="0" borderId="1" xfId="0" applyNumberFormat="1" applyFont="1" applyFill="1" applyBorder="1" applyAlignment="1">
      <alignment horizontal="center"/>
    </xf>
    <xf numFmtId="0" fontId="13" fillId="5" borderId="10" xfId="0" applyNumberFormat="1" applyFont="1" applyFill="1" applyBorder="1" applyAlignment="1" applyProtection="1">
      <alignment horizontal="center" vertical="center" wrapText="1"/>
      <protection locked="0"/>
    </xf>
    <xf numFmtId="0" fontId="13" fillId="5" borderId="11" xfId="0" applyNumberFormat="1" applyFont="1" applyFill="1" applyBorder="1" applyAlignment="1" applyProtection="1">
      <alignment horizontal="center" vertical="center" wrapText="1"/>
      <protection locked="0"/>
    </xf>
    <xf numFmtId="0" fontId="13" fillId="7" borderId="10" xfId="0" applyNumberFormat="1" applyFont="1" applyFill="1" applyBorder="1" applyAlignment="1" applyProtection="1">
      <alignment horizontal="center" vertical="center" wrapText="1"/>
      <protection locked="0"/>
    </xf>
    <xf numFmtId="0" fontId="13" fillId="8" borderId="12" xfId="0" applyNumberFormat="1" applyFont="1" applyFill="1" applyBorder="1" applyAlignment="1" applyProtection="1">
      <alignment horizontal="center" vertical="center" wrapText="1"/>
      <protection locked="0"/>
    </xf>
    <xf numFmtId="0" fontId="13" fillId="8" borderId="1" xfId="0" applyNumberFormat="1" applyFont="1" applyFill="1" applyBorder="1" applyAlignment="1" applyProtection="1">
      <alignment horizontal="center" vertical="center" wrapText="1"/>
      <protection locked="0"/>
    </xf>
    <xf numFmtId="0" fontId="13" fillId="16" borderId="11" xfId="0" applyNumberFormat="1" applyFont="1" applyFill="1" applyBorder="1" applyAlignment="1" applyProtection="1">
      <alignment horizontal="center" vertical="center" wrapText="1"/>
      <protection locked="0"/>
    </xf>
    <xf numFmtId="2" fontId="4" fillId="0" borderId="1" xfId="0" applyNumberFormat="1" applyFont="1" applyFill="1" applyBorder="1" applyAlignment="1">
      <alignment horizontal="center"/>
    </xf>
    <xf numFmtId="0" fontId="13" fillId="7" borderId="12" xfId="0" applyNumberFormat="1" applyFont="1" applyFill="1" applyBorder="1" applyAlignment="1" applyProtection="1">
      <alignment horizontal="center" vertical="center" wrapText="1"/>
      <protection locked="0"/>
    </xf>
    <xf numFmtId="0" fontId="13" fillId="5" borderId="13" xfId="0" applyNumberFormat="1" applyFont="1" applyFill="1" applyBorder="1" applyAlignment="1" applyProtection="1">
      <alignment horizontal="center" vertical="center" wrapText="1"/>
      <protection locked="0"/>
    </xf>
    <xf numFmtId="0" fontId="13" fillId="8" borderId="10" xfId="0" applyNumberFormat="1" applyFont="1" applyFill="1" applyBorder="1" applyAlignment="1" applyProtection="1">
      <alignment horizontal="center" vertical="center" wrapText="1"/>
      <protection locked="0"/>
    </xf>
    <xf numFmtId="0" fontId="13" fillId="16" borderId="10" xfId="0" applyNumberFormat="1" applyFont="1" applyFill="1" applyBorder="1" applyAlignment="1" applyProtection="1">
      <alignment horizontal="center" vertical="center" wrapText="1"/>
      <protection locked="0"/>
    </xf>
    <xf numFmtId="0" fontId="13" fillId="9" borderId="13" xfId="0" applyNumberFormat="1" applyFont="1" applyFill="1" applyBorder="1" applyAlignment="1" applyProtection="1">
      <alignment horizontal="center" vertical="center" wrapText="1"/>
      <protection locked="0"/>
    </xf>
    <xf numFmtId="0" fontId="13" fillId="9" borderId="10" xfId="0" applyNumberFormat="1" applyFont="1" applyFill="1" applyBorder="1" applyAlignment="1" applyProtection="1">
      <alignment horizontal="center" vertical="center" wrapText="1"/>
      <protection locked="0"/>
    </xf>
    <xf numFmtId="0" fontId="13" fillId="18" borderId="13" xfId="0" applyNumberFormat="1" applyFont="1" applyFill="1" applyBorder="1" applyAlignment="1" applyProtection="1">
      <alignment horizontal="center" vertical="center" wrapText="1"/>
      <protection locked="0"/>
    </xf>
    <xf numFmtId="0" fontId="13" fillId="18" borderId="10" xfId="0" applyNumberFormat="1" applyFont="1" applyFill="1" applyBorder="1" applyAlignment="1" applyProtection="1">
      <alignment horizontal="center" vertical="center" wrapText="1"/>
      <protection locked="0"/>
    </xf>
    <xf numFmtId="0" fontId="13" fillId="18" borderId="12" xfId="0" applyNumberFormat="1" applyFont="1" applyFill="1" applyBorder="1" applyAlignment="1" applyProtection="1">
      <alignment horizontal="center" vertical="center" wrapText="1"/>
      <protection locked="0"/>
    </xf>
    <xf numFmtId="164" fontId="8" fillId="0" borderId="3" xfId="0" applyNumberFormat="1" applyFont="1" applyFill="1" applyBorder="1" applyAlignment="1" applyProtection="1">
      <alignment horizontal="center" vertical="center" wrapText="1"/>
      <protection locked="0"/>
    </xf>
    <xf numFmtId="0" fontId="19" fillId="0" borderId="0" xfId="0" applyFont="1"/>
    <xf numFmtId="2" fontId="18" fillId="0" borderId="0" xfId="0" applyNumberFormat="1" applyFont="1"/>
    <xf numFmtId="2" fontId="16" fillId="0" borderId="0" xfId="0" applyNumberFormat="1" applyFont="1"/>
    <xf numFmtId="164" fontId="20" fillId="0" borderId="1" xfId="0" applyNumberFormat="1" applyFont="1" applyFill="1" applyBorder="1" applyAlignment="1">
      <alignment horizontal="center"/>
    </xf>
    <xf numFmtId="0" fontId="20" fillId="0" borderId="1" xfId="0" applyFont="1" applyFill="1" applyBorder="1" applyAlignment="1">
      <alignment horizontal="center"/>
    </xf>
    <xf numFmtId="2" fontId="20" fillId="0" borderId="1" xfId="0" applyNumberFormat="1" applyFont="1" applyFill="1" applyBorder="1" applyAlignment="1">
      <alignment horizontal="center"/>
    </xf>
    <xf numFmtId="0" fontId="21" fillId="0" borderId="0" xfId="0" applyFont="1"/>
    <xf numFmtId="0" fontId="13" fillId="6" borderId="1" xfId="0" applyNumberFormat="1" applyFont="1" applyFill="1" applyBorder="1" applyAlignment="1" applyProtection="1">
      <alignment horizontal="center" vertical="center" wrapText="1"/>
      <protection locked="0"/>
    </xf>
    <xf numFmtId="0" fontId="13" fillId="10" borderId="1" xfId="0" applyNumberFormat="1" applyFont="1" applyFill="1" applyBorder="1" applyAlignment="1" applyProtection="1">
      <alignment horizontal="center" vertical="center" wrapText="1"/>
      <protection locked="0"/>
    </xf>
    <xf numFmtId="0" fontId="13" fillId="9" borderId="1" xfId="0" applyNumberFormat="1" applyFont="1" applyFill="1" applyBorder="1" applyAlignment="1" applyProtection="1">
      <alignment horizontal="center" vertical="center" wrapText="1"/>
      <protection locked="0"/>
    </xf>
    <xf numFmtId="0" fontId="13" fillId="11" borderId="1" xfId="0" applyNumberFormat="1" applyFont="1" applyFill="1" applyBorder="1" applyAlignment="1" applyProtection="1">
      <alignment horizontal="center" vertical="center" wrapText="1"/>
      <protection locked="0"/>
    </xf>
    <xf numFmtId="0" fontId="13" fillId="18" borderId="1" xfId="0" applyNumberFormat="1" applyFont="1" applyFill="1" applyBorder="1" applyAlignment="1" applyProtection="1">
      <alignment horizontal="center" vertical="center" wrapText="1"/>
      <protection locked="0"/>
    </xf>
    <xf numFmtId="0" fontId="24" fillId="0" borderId="0" xfId="0" applyFont="1"/>
    <xf numFmtId="0" fontId="25" fillId="0" borderId="1" xfId="0" applyFont="1" applyFill="1" applyBorder="1" applyAlignment="1">
      <alignment horizontal="center"/>
    </xf>
    <xf numFmtId="3" fontId="25" fillId="0" borderId="1" xfId="0" applyNumberFormat="1" applyFont="1" applyFill="1" applyBorder="1" applyAlignment="1">
      <alignment horizontal="center"/>
    </xf>
    <xf numFmtId="4" fontId="23" fillId="0" borderId="1" xfId="0" applyNumberFormat="1" applyFont="1" applyBorder="1" applyAlignment="1">
      <alignment horizontal="center"/>
    </xf>
    <xf numFmtId="164" fontId="25" fillId="0" borderId="1" xfId="0" applyNumberFormat="1" applyFont="1" applyFill="1" applyBorder="1" applyAlignment="1">
      <alignment horizontal="center"/>
    </xf>
    <xf numFmtId="1" fontId="25" fillId="0" borderId="1" xfId="0" applyNumberFormat="1" applyFont="1" applyFill="1" applyBorder="1" applyAlignment="1">
      <alignment horizontal="center"/>
    </xf>
    <xf numFmtId="0" fontId="25" fillId="0" borderId="7" xfId="0" applyFont="1" applyFill="1" applyBorder="1" applyAlignment="1">
      <alignment horizontal="center"/>
    </xf>
    <xf numFmtId="0" fontId="23" fillId="0" borderId="7" xfId="0" applyFont="1" applyBorder="1" applyAlignment="1">
      <alignment horizontal="center"/>
    </xf>
    <xf numFmtId="0" fontId="25" fillId="2" borderId="7" xfId="0" applyFont="1" applyFill="1" applyBorder="1" applyAlignment="1">
      <alignment horizontal="center"/>
    </xf>
    <xf numFmtId="2" fontId="25" fillId="0" borderId="7" xfId="0" applyNumberFormat="1" applyFont="1" applyFill="1" applyBorder="1" applyAlignment="1">
      <alignment horizontal="center"/>
    </xf>
    <xf numFmtId="0" fontId="23" fillId="0" borderId="7" xfId="0" applyFont="1" applyFill="1" applyBorder="1" applyAlignment="1">
      <alignment horizontal="center"/>
    </xf>
    <xf numFmtId="0" fontId="25" fillId="0" borderId="7" xfId="0" applyFont="1" applyBorder="1" applyAlignment="1">
      <alignment horizontal="center"/>
    </xf>
    <xf numFmtId="2" fontId="26" fillId="2" borderId="1" xfId="0" applyNumberFormat="1" applyFont="1" applyFill="1" applyBorder="1" applyAlignment="1">
      <alignment horizontal="center"/>
    </xf>
    <xf numFmtId="0"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4" fillId="0" borderId="1" xfId="0" applyNumberFormat="1" applyFont="1" applyFill="1" applyBorder="1" applyAlignment="1" applyProtection="1">
      <alignment horizontal="left" vertical="center"/>
      <protection locked="0"/>
    </xf>
    <xf numFmtId="0" fontId="14" fillId="0" borderId="1" xfId="0" applyNumberFormat="1" applyFont="1" applyFill="1" applyBorder="1" applyAlignment="1" applyProtection="1">
      <alignment horizontal="center" vertical="center" wrapText="1"/>
      <protection locked="0"/>
    </xf>
    <xf numFmtId="0" fontId="13" fillId="0" borderId="14" xfId="0" applyNumberFormat="1" applyFont="1" applyFill="1" applyBorder="1" applyAlignment="1" applyProtection="1">
      <alignment horizontal="center" vertical="center" wrapText="1"/>
      <protection locked="0"/>
    </xf>
    <xf numFmtId="0" fontId="0" fillId="0" borderId="0" xfId="0" applyFont="1"/>
    <xf numFmtId="0" fontId="3" fillId="19" borderId="1" xfId="0" applyFont="1" applyFill="1" applyBorder="1" applyAlignment="1">
      <alignment horizontal="center"/>
    </xf>
    <xf numFmtId="0" fontId="3" fillId="19" borderId="3" xfId="0" applyFont="1" applyFill="1" applyBorder="1" applyAlignment="1">
      <alignment horizontal="center"/>
    </xf>
    <xf numFmtId="164" fontId="3" fillId="19" borderId="1" xfId="0" applyNumberFormat="1" applyFont="1" applyFill="1" applyBorder="1" applyAlignment="1">
      <alignment horizontal="center"/>
    </xf>
    <xf numFmtId="3" fontId="3" fillId="19" borderId="1" xfId="0" applyNumberFormat="1" applyFont="1" applyFill="1" applyBorder="1" applyAlignment="1">
      <alignment horizontal="center"/>
    </xf>
    <xf numFmtId="166" fontId="3" fillId="19" borderId="1" xfId="0" applyNumberFormat="1" applyFont="1" applyFill="1" applyBorder="1" applyAlignment="1">
      <alignment horizontal="center"/>
    </xf>
    <xf numFmtId="0" fontId="3" fillId="19" borderId="1" xfId="0" applyFont="1" applyFill="1" applyBorder="1" applyAlignment="1">
      <alignment horizontal="center" wrapText="1"/>
    </xf>
    <xf numFmtId="0" fontId="3" fillId="19" borderId="7" xfId="0" applyFont="1" applyFill="1" applyBorder="1" applyAlignment="1">
      <alignment horizontal="center"/>
    </xf>
    <xf numFmtId="3" fontId="4" fillId="0" borderId="1" xfId="0" applyNumberFormat="1"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center"/>
    </xf>
    <xf numFmtId="164" fontId="0" fillId="0" borderId="0" xfId="0" applyNumberFormat="1" applyFont="1"/>
    <xf numFmtId="0" fontId="10" fillId="20" borderId="1" xfId="0" applyNumberFormat="1" applyFont="1" applyFill="1" applyBorder="1" applyAlignment="1" applyProtection="1">
      <alignment horizontal="center" vertical="center" wrapText="1"/>
      <protection locked="0"/>
    </xf>
    <xf numFmtId="0" fontId="3" fillId="17" borderId="3" xfId="0" applyFont="1" applyFill="1" applyBorder="1" applyAlignment="1">
      <alignment horizontal="center"/>
    </xf>
    <xf numFmtId="0" fontId="3" fillId="17" borderId="1" xfId="0" applyFont="1" applyFill="1" applyBorder="1" applyAlignment="1">
      <alignment horizontal="center"/>
    </xf>
    <xf numFmtId="0" fontId="3" fillId="20" borderId="1" xfId="0" applyNumberFormat="1" applyFont="1" applyFill="1" applyBorder="1" applyAlignment="1" applyProtection="1">
      <alignment horizontal="center" vertical="center" wrapText="1"/>
      <protection locked="0"/>
    </xf>
    <xf numFmtId="0" fontId="3" fillId="19" borderId="1" xfId="0" applyNumberFormat="1" applyFont="1" applyFill="1" applyBorder="1" applyAlignment="1">
      <alignment horizontal="center" wrapText="1"/>
    </xf>
    <xf numFmtId="2" fontId="3" fillId="19" borderId="1" xfId="0" applyNumberFormat="1" applyFont="1" applyFill="1" applyBorder="1" applyAlignment="1">
      <alignment horizontal="center"/>
    </xf>
    <xf numFmtId="1" fontId="3" fillId="19" borderId="1" xfId="0" applyNumberFormat="1" applyFont="1" applyFill="1" applyBorder="1" applyAlignment="1">
      <alignment horizontal="center"/>
    </xf>
    <xf numFmtId="9" fontId="3" fillId="19" borderId="1" xfId="0" applyNumberFormat="1" applyFont="1" applyFill="1" applyBorder="1" applyAlignment="1">
      <alignment horizontal="center"/>
    </xf>
    <xf numFmtId="10" fontId="3" fillId="17" borderId="1" xfId="0" applyNumberFormat="1" applyFont="1" applyFill="1" applyBorder="1" applyAlignment="1">
      <alignment horizontal="center"/>
    </xf>
    <xf numFmtId="9" fontId="3" fillId="17" borderId="1" xfId="0" applyNumberFormat="1" applyFont="1" applyFill="1" applyBorder="1" applyAlignment="1">
      <alignment horizontal="center"/>
    </xf>
    <xf numFmtId="4" fontId="3" fillId="19" borderId="1" xfId="0" applyNumberFormat="1" applyFont="1" applyFill="1" applyBorder="1" applyAlignment="1">
      <alignment horizontal="center"/>
    </xf>
    <xf numFmtId="3" fontId="3" fillId="17" borderId="1" xfId="0" applyNumberFormat="1" applyFont="1" applyFill="1" applyBorder="1" applyAlignment="1">
      <alignment horizontal="center"/>
    </xf>
    <xf numFmtId="0" fontId="3" fillId="17" borderId="7" xfId="0" applyFont="1" applyFill="1" applyBorder="1" applyAlignment="1">
      <alignment horizontal="center"/>
    </xf>
    <xf numFmtId="164" fontId="26" fillId="17" borderId="1" xfId="0" applyNumberFormat="1" applyFont="1" applyFill="1" applyBorder="1" applyAlignment="1">
      <alignment horizontal="center"/>
    </xf>
    <xf numFmtId="2" fontId="27" fillId="0" borderId="1" xfId="0" applyNumberFormat="1" applyFont="1" applyFill="1" applyBorder="1" applyAlignment="1">
      <alignment horizontal="center"/>
    </xf>
    <xf numFmtId="0" fontId="26" fillId="17" borderId="1" xfId="0" applyFont="1" applyFill="1" applyBorder="1" applyAlignment="1">
      <alignment horizontal="center"/>
    </xf>
    <xf numFmtId="0" fontId="3" fillId="0" borderId="7" xfId="0" applyFont="1" applyFill="1" applyBorder="1" applyAlignment="1">
      <alignment horizontal="center"/>
    </xf>
    <xf numFmtId="2" fontId="3" fillId="0" borderId="7" xfId="0" applyNumberFormat="1" applyFont="1" applyFill="1" applyBorder="1" applyAlignment="1">
      <alignment horizontal="center"/>
    </xf>
    <xf numFmtId="0" fontId="25" fillId="17" borderId="7" xfId="0" applyFont="1" applyFill="1" applyBorder="1" applyAlignment="1">
      <alignment horizontal="center"/>
    </xf>
    <xf numFmtId="4" fontId="27" fillId="0" borderId="1" xfId="0" applyNumberFormat="1" applyFont="1" applyFill="1" applyBorder="1" applyAlignment="1">
      <alignment horizontal="center"/>
    </xf>
    <xf numFmtId="164" fontId="27" fillId="17" borderId="1" xfId="0" applyNumberFormat="1" applyFont="1" applyFill="1" applyBorder="1" applyAlignment="1">
      <alignment horizontal="center"/>
    </xf>
    <xf numFmtId="166" fontId="27" fillId="17" borderId="1" xfId="0" applyNumberFormat="1" applyFont="1" applyFill="1" applyBorder="1" applyAlignment="1">
      <alignment horizontal="center"/>
    </xf>
    <xf numFmtId="4" fontId="27" fillId="17" borderId="1" xfId="0" applyNumberFormat="1" applyFont="1" applyFill="1" applyBorder="1" applyAlignment="1">
      <alignment horizontal="center"/>
    </xf>
    <xf numFmtId="2" fontId="27" fillId="0" borderId="1" xfId="0" applyNumberFormat="1" applyFont="1" applyFill="1" applyBorder="1" applyAlignment="1" applyProtection="1">
      <alignment horizontal="center" vertical="center" wrapText="1"/>
      <protection locked="0"/>
    </xf>
    <xf numFmtId="2" fontId="28"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xf>
    <xf numFmtId="3" fontId="3" fillId="0" borderId="1" xfId="0" applyNumberFormat="1" applyFont="1" applyFill="1" applyBorder="1" applyAlignment="1">
      <alignment horizontal="center"/>
    </xf>
    <xf numFmtId="164" fontId="4" fillId="0" borderId="1" xfId="0" applyNumberFormat="1" applyFont="1" applyBorder="1" applyAlignment="1">
      <alignment horizontal="center"/>
    </xf>
    <xf numFmtId="0" fontId="3" fillId="0" borderId="1" xfId="0" applyFont="1" applyFill="1" applyBorder="1" applyAlignment="1">
      <alignment horizontal="center"/>
    </xf>
    <xf numFmtId="1" fontId="3" fillId="0" borderId="7" xfId="0" applyNumberFormat="1" applyFont="1" applyFill="1" applyBorder="1" applyAlignment="1">
      <alignment horizontal="center"/>
    </xf>
    <xf numFmtId="1" fontId="3" fillId="0" borderId="1" xfId="0" applyNumberFormat="1" applyFont="1" applyFill="1" applyBorder="1" applyAlignment="1">
      <alignment horizontal="center"/>
    </xf>
    <xf numFmtId="164" fontId="3" fillId="0" borderId="1" xfId="0" applyNumberFormat="1" applyFont="1" applyFill="1" applyBorder="1" applyAlignment="1">
      <alignment horizontal="center"/>
    </xf>
    <xf numFmtId="166" fontId="4" fillId="0" borderId="1" xfId="0" applyNumberFormat="1" applyFont="1" applyBorder="1" applyAlignment="1">
      <alignment horizontal="center"/>
    </xf>
    <xf numFmtId="4" fontId="3" fillId="0" borderId="1" xfId="0" applyNumberFormat="1" applyFont="1" applyFill="1" applyBorder="1" applyAlignment="1">
      <alignment horizontal="center"/>
    </xf>
    <xf numFmtId="2" fontId="4" fillId="0" borderId="1" xfId="0" applyNumberFormat="1" applyFont="1" applyBorder="1" applyAlignment="1">
      <alignment horizontal="center"/>
    </xf>
    <xf numFmtId="1" fontId="4" fillId="0" borderId="1" xfId="0" applyNumberFormat="1" applyFont="1" applyFill="1" applyBorder="1" applyAlignment="1">
      <alignment horizontal="center"/>
    </xf>
    <xf numFmtId="3" fontId="4" fillId="0" borderId="1" xfId="0" applyNumberFormat="1" applyFont="1" applyFill="1" applyBorder="1" applyAlignment="1">
      <alignment horizontal="center"/>
    </xf>
    <xf numFmtId="1" fontId="4" fillId="0" borderId="7" xfId="0" applyNumberFormat="1" applyFont="1" applyFill="1" applyBorder="1" applyAlignment="1">
      <alignment horizontal="center"/>
    </xf>
    <xf numFmtId="1" fontId="4" fillId="0" borderId="7" xfId="0" applyNumberFormat="1" applyFont="1" applyBorder="1" applyAlignment="1">
      <alignment horizontal="center"/>
    </xf>
    <xf numFmtId="4" fontId="3" fillId="17" borderId="1" xfId="0" applyNumberFormat="1" applyFont="1" applyFill="1" applyBorder="1" applyAlignment="1">
      <alignment horizontal="center"/>
    </xf>
    <xf numFmtId="2" fontId="4" fillId="17" borderId="1" xfId="0" applyNumberFormat="1" applyFont="1" applyFill="1" applyBorder="1" applyAlignment="1">
      <alignment horizontal="center"/>
    </xf>
    <xf numFmtId="0" fontId="4" fillId="17" borderId="1" xfId="0" applyFont="1" applyFill="1" applyBorder="1" applyAlignment="1">
      <alignment horizontal="center"/>
    </xf>
    <xf numFmtId="4" fontId="23" fillId="17" borderId="1" xfId="0" applyNumberFormat="1" applyFont="1" applyFill="1" applyBorder="1" applyAlignment="1">
      <alignment horizontal="center"/>
    </xf>
    <xf numFmtId="0" fontId="4" fillId="17" borderId="7" xfId="0" applyFont="1" applyFill="1" applyBorder="1" applyAlignment="1">
      <alignment horizontal="center"/>
    </xf>
    <xf numFmtId="0" fontId="23" fillId="17" borderId="7" xfId="0" applyFont="1" applyFill="1" applyBorder="1" applyAlignment="1">
      <alignment horizontal="center"/>
    </xf>
    <xf numFmtId="2" fontId="3" fillId="0" borderId="1" xfId="0" applyNumberFormat="1" applyFont="1" applyFill="1" applyBorder="1" applyAlignment="1">
      <alignment horizontal="center"/>
    </xf>
    <xf numFmtId="2" fontId="3" fillId="17" borderId="1" xfId="0" applyNumberFormat="1" applyFont="1" applyFill="1" applyBorder="1" applyAlignment="1">
      <alignment horizontal="center"/>
    </xf>
    <xf numFmtId="0" fontId="13" fillId="0" borderId="1" xfId="0" applyNumberFormat="1" applyFont="1" applyFill="1" applyBorder="1" applyAlignment="1" applyProtection="1">
      <alignment horizontal="left" vertical="center" wrapText="1"/>
    </xf>
    <xf numFmtId="0" fontId="13" fillId="0" borderId="1" xfId="0" applyFont="1" applyFill="1" applyBorder="1" applyAlignment="1" applyProtection="1">
      <alignment wrapText="1"/>
    </xf>
    <xf numFmtId="0" fontId="13" fillId="0" borderId="14"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protection locked="0"/>
    </xf>
    <xf numFmtId="4" fontId="4" fillId="0" borderId="1" xfId="0" applyNumberFormat="1" applyFont="1" applyFill="1" applyBorder="1" applyAlignment="1">
      <alignment horizontal="center" vertical="center"/>
    </xf>
    <xf numFmtId="4" fontId="10" fillId="0" borderId="1" xfId="1" applyNumberFormat="1" applyFont="1" applyFill="1" applyBorder="1" applyAlignment="1" applyProtection="1">
      <alignment horizontal="center" vertical="center"/>
      <protection hidden="1"/>
    </xf>
    <xf numFmtId="0" fontId="8"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wrapText="1"/>
    </xf>
    <xf numFmtId="0" fontId="10" fillId="0" borderId="14" xfId="0" applyFont="1" applyFill="1" applyBorder="1" applyAlignment="1" applyProtection="1">
      <alignment wrapText="1"/>
    </xf>
    <xf numFmtId="0" fontId="5" fillId="0" borderId="1" xfId="0" applyFont="1" applyFill="1" applyBorder="1" applyAlignment="1">
      <alignment horizontal="left" wrapText="1"/>
    </xf>
    <xf numFmtId="0" fontId="6" fillId="0" borderId="14"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wrapText="1"/>
      <protection locked="0"/>
    </xf>
    <xf numFmtId="0" fontId="0" fillId="0" borderId="15" xfId="0" applyFill="1" applyBorder="1"/>
    <xf numFmtId="0" fontId="0" fillId="0" borderId="5" xfId="0" applyFill="1" applyBorder="1"/>
    <xf numFmtId="0" fontId="6" fillId="3" borderId="1" xfId="0" applyNumberFormat="1" applyFont="1" applyFill="1" applyBorder="1" applyAlignment="1" applyProtection="1">
      <alignment horizontal="center" vertical="center" wrapText="1"/>
      <protection locked="0"/>
    </xf>
    <xf numFmtId="0" fontId="8" fillId="3" borderId="1" xfId="0" applyNumberFormat="1" applyFont="1" applyFill="1" applyBorder="1" applyAlignment="1" applyProtection="1">
      <alignment horizontal="center" vertical="center" wrapText="1"/>
      <protection locked="0"/>
    </xf>
    <xf numFmtId="0" fontId="5" fillId="0" borderId="0" xfId="0" applyFont="1" applyFill="1" applyAlignment="1">
      <alignment horizontal="center" wrapText="1"/>
    </xf>
    <xf numFmtId="0" fontId="1" fillId="0" borderId="8" xfId="0" applyFont="1" applyFill="1" applyBorder="1" applyAlignment="1">
      <alignment horizontal="center"/>
    </xf>
    <xf numFmtId="0" fontId="11" fillId="3" borderId="1" xfId="0" applyNumberFormat="1" applyFont="1" applyFill="1" applyBorder="1" applyAlignment="1" applyProtection="1">
      <alignment horizontal="center" vertical="center" wrapText="1"/>
      <protection locked="0"/>
    </xf>
    <xf numFmtId="0" fontId="12" fillId="3" borderId="1" xfId="0" applyNumberFormat="1" applyFont="1" applyFill="1" applyBorder="1" applyAlignment="1" applyProtection="1">
      <alignment horizontal="center" vertical="center" wrapText="1"/>
      <protection locked="0"/>
    </xf>
    <xf numFmtId="0" fontId="17" fillId="0" borderId="0" xfId="0" applyNumberFormat="1" applyFont="1" applyFill="1" applyBorder="1" applyAlignment="1" applyProtection="1">
      <alignment horizontal="left" vertical="center" wrapText="1"/>
      <protection locked="0"/>
    </xf>
    <xf numFmtId="0" fontId="13" fillId="5" borderId="16" xfId="0" applyNumberFormat="1" applyFont="1" applyFill="1" applyBorder="1" applyAlignment="1" applyProtection="1">
      <alignment horizontal="center" vertical="center" wrapText="1"/>
      <protection locked="0"/>
    </xf>
    <xf numFmtId="0" fontId="22" fillId="5" borderId="17" xfId="0" applyNumberFormat="1" applyFont="1" applyFill="1" applyBorder="1" applyAlignment="1" applyProtection="1">
      <alignment horizontal="center" vertical="center" wrapText="1"/>
      <protection locked="0"/>
    </xf>
    <xf numFmtId="0" fontId="22" fillId="5" borderId="18" xfId="0" applyNumberFormat="1" applyFont="1" applyFill="1" applyBorder="1" applyAlignment="1" applyProtection="1">
      <alignment horizontal="center" vertical="center" wrapText="1"/>
      <protection locked="0"/>
    </xf>
    <xf numFmtId="0" fontId="14" fillId="5" borderId="7" xfId="0" applyNumberFormat="1" applyFont="1" applyFill="1" applyBorder="1" applyAlignment="1" applyProtection="1">
      <alignment horizontal="center" vertical="center" wrapText="1"/>
      <protection locked="0"/>
    </xf>
    <xf numFmtId="0" fontId="14" fillId="5" borderId="9" xfId="0" applyNumberFormat="1" applyFont="1" applyFill="1" applyBorder="1" applyAlignment="1" applyProtection="1">
      <alignment horizontal="center" vertical="center" wrapText="1"/>
      <protection locked="0"/>
    </xf>
    <xf numFmtId="0" fontId="14" fillId="5" borderId="3" xfId="0" applyNumberFormat="1" applyFont="1" applyFill="1" applyBorder="1" applyAlignment="1" applyProtection="1">
      <alignment horizontal="center" vertical="center" wrapText="1"/>
      <protection locked="0"/>
    </xf>
    <xf numFmtId="0" fontId="14" fillId="8" borderId="7" xfId="0" applyNumberFormat="1" applyFont="1" applyFill="1" applyBorder="1" applyAlignment="1" applyProtection="1">
      <alignment horizontal="center" vertical="center" wrapText="1"/>
      <protection locked="0"/>
    </xf>
    <xf numFmtId="0" fontId="14" fillId="8" borderId="9" xfId="0" applyNumberFormat="1" applyFont="1" applyFill="1" applyBorder="1" applyAlignment="1" applyProtection="1">
      <alignment horizontal="center" vertical="center" wrapText="1"/>
      <protection locked="0"/>
    </xf>
    <xf numFmtId="0" fontId="14" fillId="8" borderId="3" xfId="0" applyNumberFormat="1" applyFont="1" applyFill="1" applyBorder="1" applyAlignment="1" applyProtection="1">
      <alignment horizontal="center" vertical="center" wrapText="1"/>
      <protection locked="0"/>
    </xf>
    <xf numFmtId="0" fontId="13" fillId="8" borderId="14" xfId="0" applyNumberFormat="1" applyFont="1" applyFill="1" applyBorder="1" applyAlignment="1" applyProtection="1">
      <alignment horizontal="center" vertical="center" wrapText="1"/>
      <protection locked="0"/>
    </xf>
    <xf numFmtId="0" fontId="13" fillId="8" borderId="5" xfId="0" applyNumberFormat="1" applyFont="1" applyFill="1" applyBorder="1" applyAlignment="1" applyProtection="1">
      <alignment horizontal="center" vertical="center" wrapText="1"/>
      <protection locked="0"/>
    </xf>
    <xf numFmtId="0" fontId="13" fillId="5" borderId="17" xfId="0" applyNumberFormat="1" applyFont="1" applyFill="1" applyBorder="1" applyAlignment="1" applyProtection="1">
      <alignment horizontal="center" vertical="center" wrapText="1"/>
      <protection locked="0"/>
    </xf>
    <xf numFmtId="0" fontId="13" fillId="5" borderId="18" xfId="0" applyNumberFormat="1" applyFont="1" applyFill="1" applyBorder="1" applyAlignment="1" applyProtection="1">
      <alignment horizontal="center" vertical="center" wrapText="1"/>
      <protection locked="0"/>
    </xf>
    <xf numFmtId="0" fontId="13" fillId="5" borderId="20" xfId="0" applyNumberFormat="1" applyFont="1" applyFill="1" applyBorder="1" applyAlignment="1" applyProtection="1">
      <alignment horizontal="center" vertical="center" wrapText="1"/>
      <protection locked="0"/>
    </xf>
    <xf numFmtId="0" fontId="13" fillId="5" borderId="6" xfId="0" applyNumberFormat="1" applyFont="1" applyFill="1" applyBorder="1" applyAlignment="1" applyProtection="1">
      <alignment horizontal="center" vertical="center" wrapText="1"/>
      <protection locked="0"/>
    </xf>
    <xf numFmtId="0" fontId="13" fillId="8" borderId="20" xfId="0" applyNumberFormat="1" applyFont="1" applyFill="1" applyBorder="1" applyAlignment="1" applyProtection="1">
      <alignment horizontal="center" vertical="center" wrapText="1"/>
      <protection locked="0"/>
    </xf>
    <xf numFmtId="0" fontId="13" fillId="8" borderId="6" xfId="0" applyNumberFormat="1" applyFont="1" applyFill="1" applyBorder="1" applyAlignment="1" applyProtection="1">
      <alignment horizontal="center" vertical="center" wrapText="1"/>
      <protection locked="0"/>
    </xf>
    <xf numFmtId="0" fontId="13" fillId="7" borderId="2" xfId="0" applyNumberFormat="1" applyFont="1" applyFill="1" applyBorder="1" applyAlignment="1" applyProtection="1">
      <alignment horizontal="center" vertical="center" wrapText="1"/>
      <protection locked="0"/>
    </xf>
    <xf numFmtId="0" fontId="22" fillId="7" borderId="19" xfId="0" applyNumberFormat="1" applyFont="1" applyFill="1" applyBorder="1" applyAlignment="1" applyProtection="1">
      <alignment horizontal="center" vertical="center" wrapText="1"/>
      <protection locked="0"/>
    </xf>
    <xf numFmtId="0" fontId="13" fillId="7" borderId="14" xfId="0" applyNumberFormat="1" applyFont="1" applyFill="1" applyBorder="1" applyAlignment="1" applyProtection="1">
      <alignment horizontal="center" vertical="center" wrapText="1"/>
      <protection locked="0"/>
    </xf>
    <xf numFmtId="0" fontId="13" fillId="7" borderId="5"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horizontal="center" vertical="center" wrapText="1"/>
      <protection locked="0"/>
    </xf>
    <xf numFmtId="0" fontId="22" fillId="5" borderId="1" xfId="0" applyNumberFormat="1" applyFont="1" applyFill="1" applyBorder="1" applyAlignment="1" applyProtection="1">
      <alignment horizontal="center" vertical="center" wrapText="1"/>
      <protection locked="0"/>
    </xf>
    <xf numFmtId="0" fontId="14" fillId="6" borderId="7" xfId="0" applyNumberFormat="1" applyFont="1" applyFill="1" applyBorder="1" applyAlignment="1" applyProtection="1">
      <alignment horizontal="center" vertical="center" wrapText="1"/>
      <protection locked="0"/>
    </xf>
    <xf numFmtId="0" fontId="14" fillId="6" borderId="9" xfId="0" applyNumberFormat="1" applyFont="1" applyFill="1" applyBorder="1" applyAlignment="1" applyProtection="1">
      <alignment horizontal="center" vertical="center" wrapText="1"/>
      <protection locked="0"/>
    </xf>
    <xf numFmtId="0" fontId="14" fillId="6" borderId="3" xfId="0" applyNumberFormat="1" applyFont="1" applyFill="1" applyBorder="1" applyAlignment="1" applyProtection="1">
      <alignment horizontal="center" vertical="center" wrapText="1"/>
      <protection locked="0"/>
    </xf>
    <xf numFmtId="0" fontId="13" fillId="6" borderId="14" xfId="0" applyNumberFormat="1" applyFont="1" applyFill="1" applyBorder="1" applyAlignment="1" applyProtection="1">
      <alignment horizontal="center" vertical="center" wrapText="1"/>
      <protection locked="0"/>
    </xf>
    <xf numFmtId="0" fontId="13" fillId="6" borderId="5" xfId="0" applyNumberFormat="1" applyFont="1" applyFill="1" applyBorder="1" applyAlignment="1" applyProtection="1">
      <alignment horizontal="center" vertical="center" wrapText="1"/>
      <protection locked="0"/>
    </xf>
    <xf numFmtId="0" fontId="13" fillId="9" borderId="1" xfId="0" applyNumberFormat="1" applyFont="1" applyFill="1" applyBorder="1" applyAlignment="1" applyProtection="1">
      <alignment horizontal="center" vertical="center" wrapText="1"/>
      <protection locked="0"/>
    </xf>
    <xf numFmtId="0" fontId="13" fillId="11" borderId="1" xfId="0" applyNumberFormat="1" applyFont="1" applyFill="1" applyBorder="1" applyAlignment="1" applyProtection="1">
      <alignment horizontal="center" vertical="center" wrapText="1"/>
      <protection locked="0"/>
    </xf>
    <xf numFmtId="0" fontId="13" fillId="13" borderId="14" xfId="0" applyNumberFormat="1" applyFont="1" applyFill="1" applyBorder="1" applyAlignment="1" applyProtection="1">
      <alignment horizontal="center" vertical="center" wrapText="1"/>
      <protection locked="0"/>
    </xf>
    <xf numFmtId="0" fontId="13" fillId="13" borderId="5" xfId="0" applyNumberFormat="1" applyFont="1" applyFill="1" applyBorder="1" applyAlignment="1" applyProtection="1">
      <alignment horizontal="center" vertical="center" wrapText="1"/>
      <protection locked="0"/>
    </xf>
    <xf numFmtId="0" fontId="14" fillId="18" borderId="7" xfId="0" applyNumberFormat="1" applyFont="1" applyFill="1" applyBorder="1" applyAlignment="1" applyProtection="1">
      <alignment horizontal="center" vertical="center" wrapText="1"/>
      <protection locked="0"/>
    </xf>
    <xf numFmtId="0" fontId="14" fillId="18" borderId="9" xfId="0" applyNumberFormat="1" applyFont="1" applyFill="1" applyBorder="1" applyAlignment="1" applyProtection="1">
      <alignment horizontal="center" vertical="center" wrapText="1"/>
      <protection locked="0"/>
    </xf>
    <xf numFmtId="0" fontId="14" fillId="18" borderId="3" xfId="0" applyNumberFormat="1" applyFont="1" applyFill="1" applyBorder="1" applyAlignment="1" applyProtection="1">
      <alignment horizontal="center" vertical="center" wrapText="1"/>
      <protection locked="0"/>
    </xf>
    <xf numFmtId="0" fontId="13" fillId="9" borderId="14" xfId="0" applyNumberFormat="1" applyFont="1" applyFill="1" applyBorder="1" applyAlignment="1" applyProtection="1">
      <alignment horizontal="center" vertical="center" wrapText="1"/>
      <protection locked="0"/>
    </xf>
    <xf numFmtId="0" fontId="13" fillId="9" borderId="5" xfId="0" applyNumberFormat="1" applyFont="1" applyFill="1" applyBorder="1" applyAlignment="1" applyProtection="1">
      <alignment horizontal="center" vertical="center" wrapText="1"/>
      <protection locked="0"/>
    </xf>
    <xf numFmtId="0" fontId="13" fillId="13" borderId="1" xfId="0" applyNumberFormat="1" applyFont="1" applyFill="1" applyBorder="1" applyAlignment="1" applyProtection="1">
      <alignment horizontal="center" vertical="center" wrapText="1"/>
      <protection locked="0"/>
    </xf>
    <xf numFmtId="0" fontId="22" fillId="13" borderId="1" xfId="0" applyNumberFormat="1" applyFont="1" applyFill="1" applyBorder="1" applyAlignment="1" applyProtection="1">
      <alignment horizontal="center" vertical="center" wrapText="1"/>
      <protection locked="0"/>
    </xf>
    <xf numFmtId="0" fontId="13" fillId="6" borderId="1" xfId="0" applyNumberFormat="1" applyFont="1" applyFill="1" applyBorder="1" applyAlignment="1" applyProtection="1">
      <alignment horizontal="center" vertical="center" wrapText="1"/>
      <protection locked="0"/>
    </xf>
    <xf numFmtId="0" fontId="4" fillId="4" borderId="7" xfId="0" applyFont="1" applyFill="1" applyBorder="1" applyAlignment="1">
      <alignment horizontal="center" wrapText="1"/>
    </xf>
    <xf numFmtId="0" fontId="4" fillId="4" borderId="9" xfId="0" applyFont="1" applyFill="1" applyBorder="1" applyAlignment="1">
      <alignment horizontal="center" wrapText="1"/>
    </xf>
    <xf numFmtId="0" fontId="4" fillId="4" borderId="3" xfId="0" applyFont="1" applyFill="1" applyBorder="1" applyAlignment="1">
      <alignment horizontal="center" wrapText="1"/>
    </xf>
    <xf numFmtId="0" fontId="13" fillId="15" borderId="7" xfId="0" applyNumberFormat="1" applyFont="1" applyFill="1" applyBorder="1" applyAlignment="1" applyProtection="1">
      <alignment horizontal="center" vertical="center" wrapText="1"/>
      <protection locked="0"/>
    </xf>
    <xf numFmtId="0" fontId="13" fillId="10" borderId="1" xfId="0" applyNumberFormat="1" applyFont="1" applyFill="1" applyBorder="1" applyAlignment="1" applyProtection="1">
      <alignment horizontal="center" vertical="center" wrapText="1"/>
      <protection locked="0"/>
    </xf>
    <xf numFmtId="0" fontId="13" fillId="10" borderId="7" xfId="0" applyNumberFormat="1" applyFont="1" applyFill="1" applyBorder="1" applyAlignment="1" applyProtection="1">
      <alignment horizontal="center" vertical="center" wrapText="1"/>
      <protection locked="0"/>
    </xf>
    <xf numFmtId="0" fontId="22" fillId="10" borderId="9" xfId="0" applyNumberFormat="1" applyFont="1" applyFill="1" applyBorder="1" applyAlignment="1" applyProtection="1">
      <alignment horizontal="center" vertical="center" wrapText="1"/>
      <protection locked="0"/>
    </xf>
    <xf numFmtId="0" fontId="22" fillId="10" borderId="3" xfId="0" applyNumberFormat="1" applyFont="1" applyFill="1" applyBorder="1" applyAlignment="1" applyProtection="1">
      <alignment horizontal="center" vertical="center" wrapText="1"/>
      <protection locked="0"/>
    </xf>
    <xf numFmtId="0" fontId="13" fillId="10" borderId="14" xfId="0" applyNumberFormat="1" applyFont="1" applyFill="1" applyBorder="1" applyAlignment="1" applyProtection="1">
      <alignment horizontal="center" vertical="center" wrapText="1"/>
      <protection locked="0"/>
    </xf>
    <xf numFmtId="0" fontId="13" fillId="10" borderId="5" xfId="0" applyNumberFormat="1" applyFont="1" applyFill="1" applyBorder="1" applyAlignment="1" applyProtection="1">
      <alignment horizontal="center" vertical="center" wrapText="1"/>
      <protection locked="0"/>
    </xf>
    <xf numFmtId="0" fontId="4" fillId="12" borderId="7" xfId="0" applyFont="1" applyFill="1" applyBorder="1" applyAlignment="1">
      <alignment horizontal="center" wrapText="1"/>
    </xf>
    <xf numFmtId="0" fontId="4" fillId="12" borderId="9" xfId="0" applyFont="1" applyFill="1" applyBorder="1" applyAlignment="1">
      <alignment horizontal="center" wrapText="1"/>
    </xf>
    <xf numFmtId="0" fontId="4" fillId="12" borderId="3" xfId="0" applyFont="1" applyFill="1" applyBorder="1" applyAlignment="1">
      <alignment horizontal="center" wrapText="1"/>
    </xf>
    <xf numFmtId="0" fontId="13" fillId="18" borderId="2" xfId="0" applyNumberFormat="1" applyFont="1" applyFill="1" applyBorder="1" applyAlignment="1" applyProtection="1">
      <alignment horizontal="center" vertical="center" wrapText="1"/>
      <protection locked="0"/>
    </xf>
    <xf numFmtId="0" fontId="22" fillId="18" borderId="19" xfId="0" applyNumberFormat="1" applyFont="1" applyFill="1" applyBorder="1" applyAlignment="1" applyProtection="1">
      <alignment horizontal="center" vertical="center" wrapText="1"/>
      <protection locked="0"/>
    </xf>
    <xf numFmtId="0" fontId="22" fillId="18" borderId="20" xfId="0" applyNumberFormat="1" applyFont="1" applyFill="1" applyBorder="1" applyAlignment="1" applyProtection="1">
      <alignment horizontal="center" vertical="center" wrapText="1"/>
      <protection locked="0"/>
    </xf>
    <xf numFmtId="0" fontId="13" fillId="18" borderId="1" xfId="0" applyNumberFormat="1" applyFont="1" applyFill="1" applyBorder="1" applyAlignment="1" applyProtection="1">
      <alignment horizontal="center" vertical="center" wrapText="1"/>
      <protection locked="0"/>
    </xf>
    <xf numFmtId="0" fontId="2" fillId="14" borderId="14" xfId="0" applyFont="1" applyFill="1" applyBorder="1" applyAlignment="1">
      <alignment horizontal="center" vertical="center" wrapText="1"/>
    </xf>
    <xf numFmtId="0" fontId="2" fillId="14" borderId="15"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17" fillId="0" borderId="19" xfId="0" applyNumberFormat="1" applyFont="1" applyFill="1" applyBorder="1" applyAlignment="1" applyProtection="1">
      <alignment horizontal="left" vertical="center" wrapText="1"/>
      <protection locked="0"/>
    </xf>
    <xf numFmtId="0" fontId="13" fillId="16" borderId="1" xfId="0" applyNumberFormat="1" applyFont="1" applyFill="1" applyBorder="1" applyAlignment="1" applyProtection="1">
      <alignment horizontal="center" vertical="center" wrapText="1"/>
      <protection locked="0"/>
    </xf>
    <xf numFmtId="0" fontId="22" fillId="16" borderId="1" xfId="0" applyNumberFormat="1" applyFont="1" applyFill="1" applyBorder="1" applyAlignment="1" applyProtection="1">
      <alignment horizontal="center" vertical="center" wrapText="1"/>
      <protection locked="0"/>
    </xf>
    <xf numFmtId="0" fontId="22" fillId="9" borderId="1" xfId="0" applyNumberFormat="1" applyFont="1" applyFill="1" applyBorder="1" applyAlignment="1" applyProtection="1">
      <alignment horizontal="center" vertical="center" wrapText="1"/>
      <protection locked="0"/>
    </xf>
    <xf numFmtId="0" fontId="14" fillId="11" borderId="7" xfId="0" applyNumberFormat="1" applyFont="1" applyFill="1" applyBorder="1" applyAlignment="1" applyProtection="1">
      <alignment horizontal="center" vertical="center" wrapText="1"/>
      <protection locked="0"/>
    </xf>
    <xf numFmtId="0" fontId="14" fillId="11" borderId="9" xfId="0" applyNumberFormat="1" applyFont="1" applyFill="1" applyBorder="1" applyAlignment="1" applyProtection="1">
      <alignment horizontal="center" vertical="center" wrapText="1"/>
      <protection locked="0"/>
    </xf>
    <xf numFmtId="0" fontId="14" fillId="11" borderId="3" xfId="0" applyNumberFormat="1" applyFont="1" applyFill="1" applyBorder="1" applyAlignment="1" applyProtection="1">
      <alignment horizontal="center" vertical="center" wrapText="1"/>
      <protection locked="0"/>
    </xf>
    <xf numFmtId="0" fontId="13" fillId="7" borderId="16" xfId="0" applyNumberFormat="1" applyFont="1" applyFill="1" applyBorder="1" applyAlignment="1" applyProtection="1">
      <alignment horizontal="center" vertical="center" wrapText="1"/>
      <protection locked="0"/>
    </xf>
    <xf numFmtId="0" fontId="22" fillId="7" borderId="17" xfId="0" applyNumberFormat="1" applyFont="1" applyFill="1" applyBorder="1" applyAlignment="1" applyProtection="1">
      <alignment horizontal="center" vertical="center" wrapText="1"/>
      <protection locked="0"/>
    </xf>
    <xf numFmtId="0" fontId="22" fillId="7" borderId="18" xfId="0" applyNumberFormat="1" applyFont="1" applyFill="1" applyBorder="1" applyAlignment="1" applyProtection="1">
      <alignment horizontal="center" vertical="center" wrapText="1"/>
      <protection locked="0"/>
    </xf>
    <xf numFmtId="0" fontId="13" fillId="7" borderId="1"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center" vertical="center" wrapText="1"/>
      <protection locked="0"/>
    </xf>
    <xf numFmtId="0" fontId="13" fillId="0" borderId="21"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wrapText="1"/>
      <protection locked="0"/>
    </xf>
    <xf numFmtId="0" fontId="13" fillId="7" borderId="17" xfId="0" applyNumberFormat="1" applyFont="1" applyFill="1" applyBorder="1" applyAlignment="1" applyProtection="1">
      <alignment horizontal="center" vertical="center" wrapText="1"/>
      <protection locked="0"/>
    </xf>
    <xf numFmtId="0" fontId="13" fillId="7" borderId="18" xfId="0" applyNumberFormat="1" applyFont="1" applyFill="1" applyBorder="1" applyAlignment="1" applyProtection="1">
      <alignment horizontal="center" vertical="center" wrapText="1"/>
      <protection locked="0"/>
    </xf>
    <xf numFmtId="0" fontId="13" fillId="7" borderId="7" xfId="0" applyNumberFormat="1" applyFont="1" applyFill="1" applyBorder="1" applyAlignment="1" applyProtection="1">
      <alignment horizontal="center" vertical="center" wrapText="1"/>
      <protection locked="0"/>
    </xf>
    <xf numFmtId="0" fontId="13" fillId="7" borderId="9" xfId="0" applyNumberFormat="1" applyFont="1" applyFill="1" applyBorder="1" applyAlignment="1" applyProtection="1">
      <alignment horizontal="center" vertical="center" wrapText="1"/>
      <protection locked="0"/>
    </xf>
    <xf numFmtId="0" fontId="13" fillId="7" borderId="3" xfId="0" applyNumberFormat="1" applyFont="1" applyFill="1" applyBorder="1" applyAlignment="1" applyProtection="1">
      <alignment horizontal="center" vertical="center" wrapText="1"/>
      <protection locked="0"/>
    </xf>
    <xf numFmtId="0" fontId="22" fillId="7" borderId="16" xfId="0" applyNumberFormat="1" applyFont="1" applyFill="1" applyBorder="1" applyAlignment="1" applyProtection="1">
      <alignment horizontal="center" vertical="center" wrapText="1"/>
      <protection locked="0"/>
    </xf>
    <xf numFmtId="0" fontId="13" fillId="6" borderId="7" xfId="0" applyNumberFormat="1" applyFont="1" applyFill="1" applyBorder="1" applyAlignment="1" applyProtection="1">
      <alignment horizontal="center" vertical="center" wrapText="1"/>
      <protection locked="0"/>
    </xf>
    <xf numFmtId="0" fontId="13" fillId="6" borderId="9" xfId="0" applyNumberFormat="1" applyFont="1" applyFill="1" applyBorder="1" applyAlignment="1" applyProtection="1">
      <alignment horizontal="center" vertical="center" wrapText="1"/>
      <protection locked="0"/>
    </xf>
    <xf numFmtId="0" fontId="13" fillId="6" borderId="3" xfId="0" applyNumberFormat="1" applyFont="1" applyFill="1" applyBorder="1" applyAlignment="1" applyProtection="1">
      <alignment horizontal="center" vertical="center" wrapText="1"/>
      <protection locked="0"/>
    </xf>
    <xf numFmtId="0" fontId="22" fillId="6" borderId="9" xfId="0" applyNumberFormat="1" applyFont="1" applyFill="1" applyBorder="1" applyAlignment="1" applyProtection="1">
      <alignment horizontal="center" vertical="center" wrapText="1"/>
      <protection locked="0"/>
    </xf>
    <xf numFmtId="0" fontId="22" fillId="6" borderId="3" xfId="0" applyNumberFormat="1" applyFont="1" applyFill="1" applyBorder="1" applyAlignment="1" applyProtection="1">
      <alignment horizontal="center" vertical="center" wrapText="1"/>
      <protection locked="0"/>
    </xf>
    <xf numFmtId="0" fontId="13" fillId="5" borderId="2" xfId="0" applyNumberFormat="1" applyFont="1" applyFill="1" applyBorder="1" applyAlignment="1" applyProtection="1">
      <alignment horizontal="center" vertical="center" wrapText="1"/>
      <protection locked="0"/>
    </xf>
    <xf numFmtId="0" fontId="13" fillId="5" borderId="21" xfId="0" applyNumberFormat="1" applyFont="1" applyFill="1" applyBorder="1" applyAlignment="1" applyProtection="1">
      <alignment horizontal="center" vertical="center" wrapText="1"/>
      <protection locked="0"/>
    </xf>
    <xf numFmtId="0" fontId="13" fillId="8" borderId="2" xfId="0" applyNumberFormat="1" applyFont="1" applyFill="1" applyBorder="1" applyAlignment="1" applyProtection="1">
      <alignment horizontal="center" vertical="center" wrapText="1"/>
      <protection locked="0"/>
    </xf>
    <xf numFmtId="0" fontId="22" fillId="8" borderId="19" xfId="0" applyNumberFormat="1" applyFont="1" applyFill="1" applyBorder="1" applyAlignment="1" applyProtection="1">
      <alignment horizontal="center" vertical="center" wrapText="1"/>
      <protection locked="0"/>
    </xf>
    <xf numFmtId="0" fontId="22" fillId="8" borderId="20" xfId="0" applyNumberFormat="1" applyFont="1" applyFill="1" applyBorder="1" applyAlignment="1" applyProtection="1">
      <alignment horizontal="center" vertical="center" wrapText="1"/>
      <protection locked="0"/>
    </xf>
  </cellXfs>
  <cellStyles count="2">
    <cellStyle name="Обычный" xfId="0" builtinId="0"/>
    <cellStyle name="Обычный_tmp" xfId="1"/>
  </cellStyles>
  <dxfs count="0"/>
  <tableStyles count="0" defaultTableStyle="TableStyleMedium9" defaultPivotStyle="PivotStyleLight16"/>
  <colors>
    <mruColors>
      <color rgb="FFCCFFCC"/>
      <color rgb="FFCCFFFF"/>
      <color rgb="FFFF66FF"/>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enableFormatConditionsCalculation="0">
    <tabColor rgb="FFFFFF00"/>
  </sheetPr>
  <dimension ref="A1:I18"/>
  <sheetViews>
    <sheetView topLeftCell="B1" workbookViewId="0">
      <selection activeCell="C24" sqref="C24"/>
    </sheetView>
  </sheetViews>
  <sheetFormatPr defaultRowHeight="13.2"/>
  <cols>
    <col min="1" max="1" width="3.33203125" style="2" hidden="1" customWidth="1"/>
    <col min="2" max="2" width="4.33203125" style="2" customWidth="1"/>
    <col min="3" max="3" width="48.5546875" style="2" customWidth="1"/>
    <col min="4" max="4" width="11.5546875" style="2" customWidth="1"/>
    <col min="5" max="5" width="13.5546875" style="2" customWidth="1"/>
    <col min="6" max="6" width="23.109375" style="2" customWidth="1"/>
    <col min="7" max="7" width="18" style="2" hidden="1" customWidth="1"/>
    <col min="8" max="8" width="34.5546875" style="12" customWidth="1"/>
    <col min="9" max="9" width="12.109375" hidden="1" customWidth="1"/>
    <col min="10" max="10" width="9.109375" customWidth="1"/>
  </cols>
  <sheetData>
    <row r="1" spans="1:9" ht="35.25" customHeight="1">
      <c r="A1" s="159" t="s">
        <v>103</v>
      </c>
      <c r="B1" s="159"/>
      <c r="C1" s="159"/>
      <c r="D1" s="159"/>
      <c r="E1" s="159"/>
      <c r="F1" s="159"/>
      <c r="G1" s="159"/>
      <c r="H1" s="159"/>
      <c r="I1" s="159"/>
    </row>
    <row r="2" spans="1:9">
      <c r="B2" s="160"/>
      <c r="C2" s="160"/>
      <c r="D2" s="160"/>
      <c r="E2" s="160"/>
      <c r="F2" s="160"/>
      <c r="G2" s="160"/>
      <c r="H2" s="160"/>
      <c r="I2" s="160"/>
    </row>
    <row r="3" spans="1:9" ht="38.25" customHeight="1">
      <c r="A3" s="6" t="s">
        <v>19</v>
      </c>
      <c r="B3" s="157" t="s">
        <v>57</v>
      </c>
      <c r="C3" s="158"/>
      <c r="D3" s="157" t="s">
        <v>61</v>
      </c>
      <c r="E3" s="157" t="s">
        <v>59</v>
      </c>
      <c r="F3" s="162" t="s">
        <v>60</v>
      </c>
      <c r="G3" s="162" t="s">
        <v>22</v>
      </c>
      <c r="H3" s="162" t="s">
        <v>58</v>
      </c>
      <c r="I3" s="161" t="s">
        <v>29</v>
      </c>
    </row>
    <row r="4" spans="1:9" ht="49.5" customHeight="1">
      <c r="A4" s="6"/>
      <c r="B4" s="7" t="s">
        <v>23</v>
      </c>
      <c r="C4" s="7" t="s">
        <v>24</v>
      </c>
      <c r="D4" s="158"/>
      <c r="E4" s="158"/>
      <c r="F4" s="162"/>
      <c r="G4" s="162"/>
      <c r="H4" s="162"/>
      <c r="I4" s="161"/>
    </row>
    <row r="5" spans="1:9" ht="25.2" customHeight="1">
      <c r="A5" s="8"/>
      <c r="B5" s="80">
        <v>992</v>
      </c>
      <c r="C5" s="143" t="s">
        <v>74</v>
      </c>
      <c r="D5" s="144">
        <v>1</v>
      </c>
      <c r="E5" s="145">
        <f>показатели!GC15</f>
        <v>85.714285714285722</v>
      </c>
      <c r="F5" s="146">
        <f t="shared" ref="F5:F14" si="0">E5-E$15</f>
        <v>5.6727218487394993</v>
      </c>
      <c r="G5" s="147"/>
      <c r="H5" s="152" t="s">
        <v>64</v>
      </c>
      <c r="I5" s="29"/>
    </row>
    <row r="6" spans="1:9" ht="26.4">
      <c r="A6" s="8"/>
      <c r="B6" s="76">
        <v>901</v>
      </c>
      <c r="C6" s="143" t="s">
        <v>71</v>
      </c>
      <c r="D6" s="144">
        <f t="shared" ref="D6:D14" si="1">D5+1</f>
        <v>2</v>
      </c>
      <c r="E6" s="145">
        <f>показатели!GC12</f>
        <v>81.504999999999995</v>
      </c>
      <c r="F6" s="146">
        <f t="shared" si="0"/>
        <v>1.4634361344537723</v>
      </c>
      <c r="G6" s="147"/>
      <c r="H6" s="153"/>
      <c r="I6" s="20"/>
    </row>
    <row r="7" spans="1:9" ht="24.6" customHeight="1">
      <c r="A7" s="8">
        <v>1</v>
      </c>
      <c r="B7" s="76">
        <v>901</v>
      </c>
      <c r="C7" s="143" t="s">
        <v>66</v>
      </c>
      <c r="D7" s="144">
        <f t="shared" si="1"/>
        <v>3</v>
      </c>
      <c r="E7" s="145">
        <f>показатели!GC7</f>
        <v>80.650000000000006</v>
      </c>
      <c r="F7" s="146">
        <f t="shared" si="0"/>
        <v>0.60843613445378253</v>
      </c>
      <c r="G7" s="148"/>
      <c r="H7" s="153"/>
      <c r="I7" s="29">
        <v>5354178.9000000004</v>
      </c>
    </row>
    <row r="8" spans="1:9" ht="26.4">
      <c r="A8" s="8"/>
      <c r="B8" s="76">
        <v>901</v>
      </c>
      <c r="C8" s="143" t="s">
        <v>69</v>
      </c>
      <c r="D8" s="144">
        <f t="shared" si="1"/>
        <v>4</v>
      </c>
      <c r="E8" s="145">
        <f>показатели!GC10</f>
        <v>80.53</v>
      </c>
      <c r="F8" s="146">
        <f t="shared" si="0"/>
        <v>0.48843613445377798</v>
      </c>
      <c r="G8" s="148"/>
      <c r="H8" s="153"/>
      <c r="I8" s="29"/>
    </row>
    <row r="9" spans="1:9" ht="26.4">
      <c r="A9" s="8"/>
      <c r="B9" s="76">
        <v>901</v>
      </c>
      <c r="C9" s="143" t="s">
        <v>67</v>
      </c>
      <c r="D9" s="144">
        <f t="shared" si="1"/>
        <v>5</v>
      </c>
      <c r="E9" s="145">
        <f>показатели!GC8</f>
        <v>80.061000000000007</v>
      </c>
      <c r="F9" s="146">
        <f t="shared" si="0"/>
        <v>1.9436134453783893E-2</v>
      </c>
      <c r="G9" s="148"/>
      <c r="H9" s="154"/>
      <c r="I9" s="29"/>
    </row>
    <row r="10" spans="1:9" s="28" customFormat="1" ht="25.5" customHeight="1">
      <c r="A10" s="8">
        <v>4</v>
      </c>
      <c r="B10" s="76">
        <v>901</v>
      </c>
      <c r="C10" s="143" t="s">
        <v>68</v>
      </c>
      <c r="D10" s="144">
        <f t="shared" si="1"/>
        <v>6</v>
      </c>
      <c r="E10" s="145">
        <f>показатели!GC9</f>
        <v>79.825000000000003</v>
      </c>
      <c r="F10" s="146">
        <f t="shared" si="0"/>
        <v>-0.21656386554622031</v>
      </c>
      <c r="G10" s="148"/>
      <c r="H10" s="152" t="s">
        <v>62</v>
      </c>
      <c r="I10" s="29">
        <v>8568335.8000000007</v>
      </c>
    </row>
    <row r="11" spans="1:9" s="28" customFormat="1" ht="26.4" customHeight="1">
      <c r="A11" s="8"/>
      <c r="B11" s="76">
        <v>901</v>
      </c>
      <c r="C11" s="143" t="s">
        <v>65</v>
      </c>
      <c r="D11" s="144">
        <f t="shared" si="1"/>
        <v>7</v>
      </c>
      <c r="E11" s="145">
        <f>показатели!GC6</f>
        <v>79.47399999999999</v>
      </c>
      <c r="F11" s="146">
        <f t="shared" si="0"/>
        <v>-0.56756386554623361</v>
      </c>
      <c r="G11" s="147"/>
      <c r="H11" s="155"/>
      <c r="I11" s="29"/>
    </row>
    <row r="12" spans="1:9" ht="26.4">
      <c r="A12" s="8"/>
      <c r="B12" s="76">
        <v>901</v>
      </c>
      <c r="C12" s="143" t="s">
        <v>70</v>
      </c>
      <c r="D12" s="144">
        <f t="shared" si="1"/>
        <v>8</v>
      </c>
      <c r="E12" s="145">
        <f>показатели!GC11</f>
        <v>78.489999999999995</v>
      </c>
      <c r="F12" s="146">
        <f t="shared" si="0"/>
        <v>-1.5515638655462283</v>
      </c>
      <c r="G12" s="147"/>
      <c r="H12" s="155"/>
      <c r="I12" s="20"/>
    </row>
    <row r="13" spans="1:9" ht="27.75" customHeight="1">
      <c r="A13" s="8"/>
      <c r="B13" s="76">
        <v>974</v>
      </c>
      <c r="C13" s="149" t="s">
        <v>73</v>
      </c>
      <c r="D13" s="144">
        <f t="shared" si="1"/>
        <v>9</v>
      </c>
      <c r="E13" s="145">
        <f>показатели!GC14</f>
        <v>78.16635294117647</v>
      </c>
      <c r="F13" s="146">
        <f t="shared" si="0"/>
        <v>-1.8752109243697532</v>
      </c>
      <c r="G13" s="148"/>
      <c r="H13" s="155"/>
      <c r="I13" s="50"/>
    </row>
    <row r="14" spans="1:9" ht="26.4">
      <c r="A14" s="8"/>
      <c r="B14" s="77">
        <v>948</v>
      </c>
      <c r="C14" s="150" t="s">
        <v>72</v>
      </c>
      <c r="D14" s="144">
        <f t="shared" si="1"/>
        <v>10</v>
      </c>
      <c r="E14" s="145">
        <f>показатели!GC13</f>
        <v>76</v>
      </c>
      <c r="F14" s="146">
        <f t="shared" si="0"/>
        <v>-4.0415638655462232</v>
      </c>
      <c r="G14" s="148"/>
      <c r="H14" s="156"/>
      <c r="I14" s="20"/>
    </row>
    <row r="15" spans="1:9">
      <c r="A15" s="8"/>
      <c r="B15" s="151" t="s">
        <v>20</v>
      </c>
      <c r="C15" s="151"/>
      <c r="D15" s="151"/>
      <c r="E15" s="13">
        <f>SUM(E5:E14)/10</f>
        <v>80.041563865546223</v>
      </c>
      <c r="F15" s="5"/>
      <c r="G15" s="5"/>
      <c r="H15" s="10"/>
      <c r="I15" s="9">
        <f>SUM(I7:I14)</f>
        <v>13922514.700000001</v>
      </c>
    </row>
    <row r="16" spans="1:9">
      <c r="A16" s="8"/>
      <c r="B16" s="151"/>
      <c r="C16" s="151"/>
      <c r="D16" s="151"/>
      <c r="E16" s="13"/>
      <c r="F16" s="3"/>
      <c r="G16" s="3"/>
      <c r="H16" s="4"/>
      <c r="I16" s="11" t="e">
        <f>#REF!+#REF!+#REF!+#REF!+#REF!+#REF!+#REF!+#REF!+#REF!+#REF!+#REF!+#REF!+#REF!+#REF!+#REF!+#REF!+#REF!+#REF!+#REF!+#REF!+#REF!+#REF!+#REF!+#REF!+#REF!+#REF!</f>
        <v>#REF!</v>
      </c>
    </row>
    <row r="18" spans="9:9">
      <c r="I18" s="30" t="e">
        <f>I15+#REF!+#REF!</f>
        <v>#REF!</v>
      </c>
    </row>
  </sheetData>
  <sortState ref="B5:F14">
    <sortCondition descending="1" ref="E5:E14"/>
  </sortState>
  <mergeCells count="13">
    <mergeCell ref="A1:I1"/>
    <mergeCell ref="B2:I2"/>
    <mergeCell ref="I3:I4"/>
    <mergeCell ref="G3:G4"/>
    <mergeCell ref="B3:C3"/>
    <mergeCell ref="F3:F4"/>
    <mergeCell ref="H3:H4"/>
    <mergeCell ref="B16:D16"/>
    <mergeCell ref="B15:D15"/>
    <mergeCell ref="H5:H9"/>
    <mergeCell ref="H10:H14"/>
    <mergeCell ref="E3:E4"/>
    <mergeCell ref="D3:D4"/>
  </mergeCells>
  <phoneticPr fontId="2" type="noConversion"/>
  <pageMargins left="0.59055118110236227" right="0.21" top="0.27" bottom="0.28999999999999998" header="0" footer="0"/>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rgb="FFFF66FF"/>
  </sheetPr>
  <dimension ref="A1:GE19"/>
  <sheetViews>
    <sheetView tabSelected="1" view="pageBreakPreview" zoomScaleNormal="80" zoomScaleSheetLayoutView="100" workbookViewId="0">
      <pane xSplit="3" ySplit="5" topLeftCell="D6" activePane="bottomRight" state="frozen"/>
      <selection pane="topRight" activeCell="D1" sqref="D1"/>
      <selection pane="bottomLeft" activeCell="A6" sqref="A6"/>
      <selection pane="bottomRight" activeCell="C14" sqref="C14"/>
    </sheetView>
  </sheetViews>
  <sheetFormatPr defaultColWidth="9.109375" defaultRowHeight="13.2"/>
  <cols>
    <col min="1" max="1" width="2.5546875" style="26" customWidth="1"/>
    <col min="2" max="2" width="3.5546875" style="1" customWidth="1"/>
    <col min="3" max="3" width="33.33203125" style="25" customWidth="1"/>
    <col min="4" max="4" width="5.5546875" style="25" customWidth="1"/>
    <col min="5" max="5" width="6.33203125" style="25" customWidth="1"/>
    <col min="6" max="6" width="6.44140625" style="25" customWidth="1"/>
    <col min="7" max="7" width="5.6640625" style="25" customWidth="1"/>
    <col min="8" max="8" width="7.44140625" style="25" customWidth="1"/>
    <col min="9" max="9" width="5.6640625" style="25" customWidth="1"/>
    <col min="10" max="10" width="6.44140625" style="25" customWidth="1"/>
    <col min="11" max="11" width="6.109375" style="25" customWidth="1"/>
    <col min="12" max="12" width="5.44140625" style="25" customWidth="1"/>
    <col min="13" max="13" width="5.6640625" style="25" customWidth="1"/>
    <col min="14" max="14" width="6.44140625" style="25" customWidth="1"/>
    <col min="15" max="15" width="6.109375" style="25" customWidth="1"/>
    <col min="16" max="16" width="5.33203125" style="25" customWidth="1"/>
    <col min="17" max="17" width="5.88671875" style="25" customWidth="1"/>
    <col min="18" max="18" width="6.44140625" style="25" customWidth="1"/>
    <col min="19" max="19" width="6" style="25" customWidth="1"/>
    <col min="20" max="20" width="5.33203125" style="25" customWidth="1"/>
    <col min="21" max="21" width="6" style="25" customWidth="1"/>
    <col min="22" max="22" width="6.6640625" style="25" customWidth="1"/>
    <col min="23" max="23" width="6" style="25" customWidth="1"/>
    <col min="24" max="24" width="4.6640625" style="25" customWidth="1"/>
    <col min="25" max="25" width="5.6640625" style="25" customWidth="1"/>
    <col min="26" max="26" width="6.44140625" style="25" customWidth="1"/>
    <col min="27" max="27" width="6" style="25" customWidth="1"/>
    <col min="28" max="28" width="5" style="25" customWidth="1"/>
    <col min="29" max="29" width="5.6640625" style="25" customWidth="1"/>
    <col min="30" max="30" width="6.6640625" style="25" customWidth="1"/>
    <col min="31" max="31" width="6.109375" style="25" customWidth="1"/>
    <col min="32" max="32" width="5" style="25" customWidth="1"/>
    <col min="33" max="33" width="5.6640625" style="25" customWidth="1"/>
    <col min="34" max="34" width="6.6640625" style="25" customWidth="1"/>
    <col min="35" max="35" width="6.109375" style="25" customWidth="1"/>
    <col min="36" max="36" width="5.33203125" style="25" customWidth="1"/>
    <col min="37" max="37" width="5.6640625" style="25" customWidth="1"/>
    <col min="38" max="38" width="6.6640625" style="25" customWidth="1"/>
    <col min="39" max="39" width="6.109375" style="25" customWidth="1"/>
    <col min="40" max="40" width="5.88671875" style="25" customWidth="1"/>
    <col min="41" max="41" width="5.6640625" style="25" customWidth="1"/>
    <col min="42" max="42" width="8.109375" style="25" customWidth="1"/>
    <col min="43" max="43" width="8" style="25" customWidth="1"/>
    <col min="44" max="44" width="8.6640625" style="25" customWidth="1"/>
    <col min="45" max="45" width="7.44140625" style="25" customWidth="1"/>
    <col min="46" max="46" width="5.6640625" style="25" customWidth="1"/>
    <col min="47" max="47" width="6.5546875" style="25" customWidth="1"/>
    <col min="48" max="48" width="6" style="25" customWidth="1"/>
    <col min="49" max="49" width="7.44140625" style="25" customWidth="1"/>
    <col min="50" max="50" width="5.88671875" style="25" customWidth="1"/>
    <col min="51" max="51" width="6.5546875" style="25" customWidth="1"/>
    <col min="52" max="52" width="6" style="25" customWidth="1"/>
    <col min="53" max="53" width="7.5546875" style="25" customWidth="1"/>
    <col min="54" max="54" width="6" style="25" customWidth="1"/>
    <col min="55" max="55" width="6.5546875" style="25" customWidth="1"/>
    <col min="56" max="56" width="6" style="25" customWidth="1"/>
    <col min="57" max="57" width="7.44140625" style="25" customWidth="1"/>
    <col min="58" max="58" width="5.88671875" style="25" customWidth="1"/>
    <col min="59" max="59" width="5.5546875" style="25" customWidth="1"/>
    <col min="60" max="60" width="5.88671875" style="25" customWidth="1"/>
    <col min="61" max="61" width="7.5546875" style="25" customWidth="1"/>
    <col min="62" max="62" width="5.6640625" style="25" customWidth="1"/>
    <col min="63" max="63" width="5.88671875" style="25" customWidth="1"/>
    <col min="64" max="64" width="6" style="25" customWidth="1"/>
    <col min="65" max="65" width="7.6640625" style="25" customWidth="1"/>
    <col min="66" max="66" width="6.6640625" style="25" customWidth="1"/>
    <col min="67" max="68" width="7.44140625" style="25" customWidth="1"/>
    <col min="69" max="69" width="8" style="25" customWidth="1"/>
    <col min="70" max="70" width="6.44140625" style="25" customWidth="1"/>
    <col min="71" max="72" width="7" style="25" customWidth="1"/>
    <col min="73" max="73" width="7.5546875" style="25" customWidth="1"/>
    <col min="74" max="74" width="7.109375" style="25" customWidth="1"/>
    <col min="75" max="76" width="7.6640625" style="25" customWidth="1"/>
    <col min="77" max="77" width="7.5546875" style="25" customWidth="1"/>
    <col min="78" max="78" width="6.6640625" style="25" customWidth="1"/>
    <col min="79" max="81" width="7.5546875" style="25" customWidth="1"/>
    <col min="82" max="82" width="6.6640625" style="25" customWidth="1"/>
    <col min="83" max="84" width="7.5546875" style="25" customWidth="1"/>
    <col min="85" max="85" width="6.88671875" style="25" customWidth="1"/>
    <col min="86" max="86" width="6.33203125" style="25" customWidth="1"/>
    <col min="87" max="87" width="9.5546875" style="25" customWidth="1"/>
    <col min="88" max="89" width="9.88671875" style="25" customWidth="1"/>
    <col min="90" max="90" width="8" style="25" customWidth="1"/>
    <col min="91" max="92" width="6.33203125" style="25" customWidth="1"/>
    <col min="93" max="93" width="7" style="25" customWidth="1"/>
    <col min="94" max="94" width="7" style="25" hidden="1" customWidth="1"/>
    <col min="95" max="95" width="7.88671875" style="25" customWidth="1"/>
    <col min="96" max="97" width="7" style="25" customWidth="1"/>
    <col min="98" max="98" width="8.109375" style="25" customWidth="1"/>
    <col min="99" max="99" width="8.33203125" style="25" hidden="1" customWidth="1"/>
    <col min="100" max="100" width="7.5546875" style="25" customWidth="1"/>
    <col min="101" max="102" width="6.6640625" style="25" customWidth="1"/>
    <col min="103" max="103" width="7.5546875" style="25" customWidth="1"/>
    <col min="104" max="104" width="7.5546875" style="25" hidden="1" customWidth="1"/>
    <col min="105" max="108" width="7.5546875" style="25" customWidth="1"/>
    <col min="109" max="109" width="6" style="25" customWidth="1"/>
    <col min="110" max="110" width="6.5546875" style="25" customWidth="1"/>
    <col min="111" max="111" width="8.88671875" style="25" customWidth="1"/>
    <col min="112" max="112" width="8.109375" style="25" customWidth="1"/>
    <col min="113" max="113" width="7.44140625" style="25" customWidth="1"/>
    <col min="114" max="114" width="6.44140625" style="25" customWidth="1"/>
    <col min="115" max="115" width="6.88671875" style="25" customWidth="1"/>
    <col min="116" max="117" width="7.33203125" style="25" customWidth="1"/>
    <col min="118" max="118" width="6.33203125" style="25" customWidth="1"/>
    <col min="119" max="119" width="6.6640625" style="25" customWidth="1"/>
    <col min="120" max="121" width="7" style="25" customWidth="1"/>
    <col min="122" max="122" width="7.6640625" style="25" customWidth="1"/>
    <col min="123" max="123" width="6.6640625" style="25" customWidth="1"/>
    <col min="124" max="125" width="7" style="25" customWidth="1"/>
    <col min="126" max="126" width="7.6640625" style="25" customWidth="1"/>
    <col min="127" max="127" width="6.6640625" style="25" customWidth="1"/>
    <col min="128" max="131" width="7" style="25" customWidth="1"/>
    <col min="132" max="132" width="8.33203125" style="25" customWidth="1"/>
    <col min="133" max="134" width="10" style="25" customWidth="1"/>
    <col min="135" max="135" width="8" style="25" customWidth="1"/>
    <col min="136" max="136" width="6.5546875" style="25" customWidth="1"/>
    <col min="137" max="137" width="7.88671875" style="25" customWidth="1"/>
    <col min="138" max="138" width="7.88671875" style="25" hidden="1" customWidth="1"/>
    <col min="139" max="139" width="7.6640625" style="25" customWidth="1"/>
    <col min="140" max="140" width="6" style="25" customWidth="1"/>
    <col min="141" max="141" width="6.88671875" style="25" customWidth="1"/>
    <col min="142" max="142" width="6.88671875" style="25" hidden="1" customWidth="1"/>
    <col min="143" max="144" width="6.88671875" style="25" customWidth="1"/>
    <col min="145" max="145" width="8.44140625" style="25" customWidth="1"/>
    <col min="146" max="146" width="9" style="25" customWidth="1"/>
    <col min="147" max="147" width="9.6640625" style="25" customWidth="1"/>
    <col min="148" max="148" width="7.88671875" style="25" customWidth="1"/>
    <col min="149" max="149" width="6" style="25" customWidth="1"/>
    <col min="150" max="150" width="7.44140625" style="25" customWidth="1"/>
    <col min="151" max="151" width="7.44140625" style="25" hidden="1" customWidth="1"/>
    <col min="152" max="152" width="8" style="25" customWidth="1"/>
    <col min="153" max="153" width="8.109375" style="25" customWidth="1"/>
    <col min="154" max="154" width="8.88671875" style="25" customWidth="1"/>
    <col min="155" max="155" width="8.33203125" style="25" customWidth="1"/>
    <col min="156" max="156" width="6.33203125" style="25" customWidth="1"/>
    <col min="157" max="157" width="7.109375" style="25" customWidth="1"/>
    <col min="158" max="158" width="7.44140625" style="25" customWidth="1"/>
    <col min="159" max="159" width="8" style="25" customWidth="1"/>
    <col min="160" max="160" width="8.109375" style="25" customWidth="1"/>
    <col min="161" max="161" width="8.88671875" style="25" customWidth="1"/>
    <col min="162" max="162" width="8.33203125" style="25" customWidth="1"/>
    <col min="163" max="163" width="6.5546875" style="25" customWidth="1"/>
    <col min="164" max="164" width="7.33203125" style="25" customWidth="1"/>
    <col min="165" max="165" width="6.33203125" style="25" customWidth="1"/>
    <col min="166" max="166" width="7.5546875" style="25" customWidth="1"/>
    <col min="167" max="167" width="6.6640625" style="25" customWidth="1"/>
    <col min="168" max="168" width="6.5546875" style="25" customWidth="1"/>
    <col min="169" max="169" width="6.33203125" style="25" customWidth="1"/>
    <col min="170" max="170" width="7" style="25" customWidth="1"/>
    <col min="171" max="171" width="6" style="25" customWidth="1"/>
    <col min="172" max="172" width="6.44140625" style="25" customWidth="1"/>
    <col min="173" max="173" width="6.33203125" style="25" customWidth="1"/>
    <col min="174" max="174" width="5.109375" style="25" customWidth="1"/>
    <col min="175" max="176" width="6.44140625" style="25" customWidth="1"/>
    <col min="177" max="179" width="6.109375" style="25" customWidth="1"/>
    <col min="180" max="180" width="8.44140625" style="25" customWidth="1"/>
    <col min="181" max="181" width="6.5546875" style="25" customWidth="1"/>
    <col min="182" max="182" width="7.88671875" style="25" customWidth="1"/>
    <col min="183" max="183" width="5.5546875" style="25" customWidth="1"/>
    <col min="184" max="184" width="7.109375" style="25" customWidth="1"/>
    <col min="185" max="185" width="10" style="81" customWidth="1"/>
    <col min="186" max="186" width="9.5546875" style="81" customWidth="1"/>
    <col min="187" max="187" width="11" style="81" customWidth="1"/>
    <col min="188" max="16384" width="9.109375" style="25"/>
  </cols>
  <sheetData>
    <row r="1" spans="1:187" ht="15.75" customHeight="1">
      <c r="A1" s="21"/>
      <c r="C1" s="22" t="s">
        <v>100</v>
      </c>
      <c r="D1" s="23"/>
      <c r="E1" s="23"/>
      <c r="F1" s="23"/>
      <c r="G1" s="23"/>
      <c r="H1" s="23"/>
      <c r="I1" s="23"/>
      <c r="J1" s="23"/>
      <c r="K1" s="23"/>
      <c r="L1" s="23"/>
      <c r="M1" s="23"/>
      <c r="N1" s="23"/>
      <c r="O1" s="23"/>
      <c r="P1" s="23"/>
      <c r="Q1" s="23"/>
      <c r="R1" s="23"/>
      <c r="S1" s="23"/>
      <c r="T1" s="23"/>
      <c r="U1" s="23"/>
      <c r="V1" s="23"/>
      <c r="W1" s="24"/>
      <c r="BE1" s="51" t="s">
        <v>63</v>
      </c>
      <c r="BF1" s="51"/>
      <c r="BG1" s="51"/>
      <c r="BH1" s="51"/>
      <c r="BI1" s="51" t="s">
        <v>63</v>
      </c>
      <c r="BJ1" s="51"/>
      <c r="BK1" s="51"/>
      <c r="BL1" s="51"/>
      <c r="BM1" s="51" t="s">
        <v>63</v>
      </c>
      <c r="BN1" s="51"/>
      <c r="BO1" s="51"/>
      <c r="BP1" s="51"/>
      <c r="BQ1" s="51" t="s">
        <v>63</v>
      </c>
      <c r="BR1" s="51"/>
      <c r="BS1" s="51"/>
      <c r="BT1" s="51"/>
      <c r="BU1" s="51" t="s">
        <v>63</v>
      </c>
    </row>
    <row r="2" spans="1:187" ht="2.25" customHeight="1">
      <c r="A2" s="25"/>
      <c r="C2" t="s">
        <v>101</v>
      </c>
    </row>
    <row r="3" spans="1:187" s="63" customFormat="1" ht="12.75" customHeight="1">
      <c r="A3" s="235" t="s">
        <v>19</v>
      </c>
      <c r="B3" s="235" t="s">
        <v>23</v>
      </c>
      <c r="C3" s="235" t="s">
        <v>75</v>
      </c>
      <c r="D3" s="240" t="s">
        <v>0</v>
      </c>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2"/>
      <c r="AS3" s="167" t="s">
        <v>1</v>
      </c>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c r="CJ3" s="168"/>
      <c r="CK3" s="169"/>
      <c r="CL3" s="170" t="s">
        <v>42</v>
      </c>
      <c r="CM3" s="171"/>
      <c r="CN3" s="171"/>
      <c r="CO3" s="171"/>
      <c r="CP3" s="171"/>
      <c r="CQ3" s="171"/>
      <c r="CR3" s="171"/>
      <c r="CS3" s="171"/>
      <c r="CT3" s="171"/>
      <c r="CU3" s="171"/>
      <c r="CV3" s="171"/>
      <c r="CW3" s="171"/>
      <c r="CX3" s="171"/>
      <c r="CY3" s="171"/>
      <c r="CZ3" s="171"/>
      <c r="DA3" s="171"/>
      <c r="DB3" s="171"/>
      <c r="DC3" s="171"/>
      <c r="DD3" s="171"/>
      <c r="DE3" s="171"/>
      <c r="DF3" s="171"/>
      <c r="DG3" s="171"/>
      <c r="DH3" s="171"/>
      <c r="DI3" s="172"/>
      <c r="DJ3" s="187" t="s">
        <v>46</v>
      </c>
      <c r="DK3" s="188"/>
      <c r="DL3" s="188"/>
      <c r="DM3" s="188"/>
      <c r="DN3" s="188"/>
      <c r="DO3" s="188"/>
      <c r="DP3" s="188"/>
      <c r="DQ3" s="188"/>
      <c r="DR3" s="188"/>
      <c r="DS3" s="188"/>
      <c r="DT3" s="188"/>
      <c r="DU3" s="188"/>
      <c r="DV3" s="188"/>
      <c r="DW3" s="188"/>
      <c r="DX3" s="188"/>
      <c r="DY3" s="188"/>
      <c r="DZ3" s="188"/>
      <c r="EA3" s="188"/>
      <c r="EB3" s="188"/>
      <c r="EC3" s="188"/>
      <c r="ED3" s="189"/>
      <c r="EE3" s="228" t="s">
        <v>2</v>
      </c>
      <c r="EF3" s="229"/>
      <c r="EG3" s="229"/>
      <c r="EH3" s="229"/>
      <c r="EI3" s="229"/>
      <c r="EJ3" s="229"/>
      <c r="EK3" s="229"/>
      <c r="EL3" s="229"/>
      <c r="EM3" s="229"/>
      <c r="EN3" s="229"/>
      <c r="EO3" s="229"/>
      <c r="EP3" s="229"/>
      <c r="EQ3" s="230"/>
      <c r="ER3" s="196" t="s">
        <v>50</v>
      </c>
      <c r="ES3" s="197"/>
      <c r="ET3" s="197"/>
      <c r="EU3" s="197"/>
      <c r="EV3" s="197"/>
      <c r="EW3" s="197"/>
      <c r="EX3" s="198"/>
      <c r="EY3" s="204" t="s">
        <v>52</v>
      </c>
      <c r="EZ3" s="205"/>
      <c r="FA3" s="205"/>
      <c r="FB3" s="205"/>
      <c r="FC3" s="205"/>
      <c r="FD3" s="205"/>
      <c r="FE3" s="206"/>
      <c r="FF3" s="214" t="s">
        <v>56</v>
      </c>
      <c r="FG3" s="215"/>
      <c r="FH3" s="215"/>
      <c r="FI3" s="215"/>
      <c r="FJ3" s="215"/>
      <c r="FK3" s="215"/>
      <c r="FL3" s="215"/>
      <c r="FM3" s="215"/>
      <c r="FN3" s="215"/>
      <c r="FO3" s="215"/>
      <c r="FP3" s="215"/>
      <c r="FQ3" s="215"/>
      <c r="FR3" s="215"/>
      <c r="FS3" s="215"/>
      <c r="FT3" s="215"/>
      <c r="FU3" s="215"/>
      <c r="FV3" s="215"/>
      <c r="FW3" s="215"/>
      <c r="FX3" s="215"/>
      <c r="FY3" s="215"/>
      <c r="FZ3" s="216"/>
      <c r="GA3" s="207" t="s">
        <v>33</v>
      </c>
      <c r="GB3" s="207" t="s">
        <v>34</v>
      </c>
      <c r="GC3" s="207" t="s">
        <v>97</v>
      </c>
      <c r="GD3" s="221" t="s">
        <v>98</v>
      </c>
      <c r="GE3" s="221" t="s">
        <v>99</v>
      </c>
    </row>
    <row r="4" spans="1:187" s="63" customFormat="1" ht="213.75" customHeight="1">
      <c r="A4" s="236"/>
      <c r="B4" s="236"/>
      <c r="C4" s="236"/>
      <c r="D4" s="231" t="s">
        <v>76</v>
      </c>
      <c r="E4" s="238"/>
      <c r="F4" s="238"/>
      <c r="G4" s="239"/>
      <c r="H4" s="231" t="s">
        <v>77</v>
      </c>
      <c r="I4" s="232"/>
      <c r="J4" s="232"/>
      <c r="K4" s="233"/>
      <c r="L4" s="231" t="s">
        <v>78</v>
      </c>
      <c r="M4" s="232"/>
      <c r="N4" s="232"/>
      <c r="O4" s="233"/>
      <c r="P4" s="243" t="s">
        <v>79</v>
      </c>
      <c r="Q4" s="232"/>
      <c r="R4" s="232"/>
      <c r="S4" s="233"/>
      <c r="T4" s="231" t="s">
        <v>80</v>
      </c>
      <c r="U4" s="232"/>
      <c r="V4" s="232"/>
      <c r="W4" s="233"/>
      <c r="X4" s="231" t="s">
        <v>81</v>
      </c>
      <c r="Y4" s="232"/>
      <c r="Z4" s="232"/>
      <c r="AA4" s="233"/>
      <c r="AB4" s="181" t="s">
        <v>82</v>
      </c>
      <c r="AC4" s="182"/>
      <c r="AD4" s="182"/>
      <c r="AE4" s="182"/>
      <c r="AF4" s="181" t="s">
        <v>83</v>
      </c>
      <c r="AG4" s="182"/>
      <c r="AH4" s="182"/>
      <c r="AI4" s="182"/>
      <c r="AJ4" s="181" t="s">
        <v>84</v>
      </c>
      <c r="AK4" s="182"/>
      <c r="AL4" s="182"/>
      <c r="AM4" s="182"/>
      <c r="AN4" s="183" t="s">
        <v>16</v>
      </c>
      <c r="AO4" s="183" t="s">
        <v>15</v>
      </c>
      <c r="AP4" s="234" t="s">
        <v>17</v>
      </c>
      <c r="AQ4" s="234" t="s">
        <v>44</v>
      </c>
      <c r="AR4" s="234" t="s">
        <v>30</v>
      </c>
      <c r="AS4" s="175" t="s">
        <v>8</v>
      </c>
      <c r="AT4" s="175"/>
      <c r="AU4" s="175"/>
      <c r="AV4" s="176"/>
      <c r="AW4" s="164" t="s">
        <v>36</v>
      </c>
      <c r="AX4" s="165"/>
      <c r="AY4" s="165"/>
      <c r="AZ4" s="166"/>
      <c r="BA4" s="164" t="s">
        <v>37</v>
      </c>
      <c r="BB4" s="165"/>
      <c r="BC4" s="165"/>
      <c r="BD4" s="166"/>
      <c r="BE4" s="164" t="s">
        <v>38</v>
      </c>
      <c r="BF4" s="165"/>
      <c r="BG4" s="165"/>
      <c r="BH4" s="166"/>
      <c r="BI4" s="164" t="s">
        <v>39</v>
      </c>
      <c r="BJ4" s="165"/>
      <c r="BK4" s="165"/>
      <c r="BL4" s="166"/>
      <c r="BM4" s="164" t="s">
        <v>40</v>
      </c>
      <c r="BN4" s="165"/>
      <c r="BO4" s="165"/>
      <c r="BP4" s="166"/>
      <c r="BQ4" s="164" t="s">
        <v>45</v>
      </c>
      <c r="BR4" s="165"/>
      <c r="BS4" s="165"/>
      <c r="BT4" s="166"/>
      <c r="BU4" s="164" t="s">
        <v>85</v>
      </c>
      <c r="BV4" s="165"/>
      <c r="BW4" s="165"/>
      <c r="BX4" s="166"/>
      <c r="BY4" s="185" t="s">
        <v>86</v>
      </c>
      <c r="BZ4" s="186"/>
      <c r="CA4" s="186"/>
      <c r="CB4" s="186"/>
      <c r="CC4" s="185" t="s">
        <v>41</v>
      </c>
      <c r="CD4" s="186"/>
      <c r="CE4" s="186"/>
      <c r="CF4" s="186"/>
      <c r="CG4" s="177" t="s">
        <v>16</v>
      </c>
      <c r="CH4" s="177" t="s">
        <v>15</v>
      </c>
      <c r="CI4" s="177" t="s">
        <v>18</v>
      </c>
      <c r="CJ4" s="177" t="s">
        <v>53</v>
      </c>
      <c r="CK4" s="249" t="s">
        <v>30</v>
      </c>
      <c r="CL4" s="251" t="s">
        <v>104</v>
      </c>
      <c r="CM4" s="252"/>
      <c r="CN4" s="252"/>
      <c r="CO4" s="252"/>
      <c r="CP4" s="253"/>
      <c r="CQ4" s="251" t="s">
        <v>87</v>
      </c>
      <c r="CR4" s="252"/>
      <c r="CS4" s="252"/>
      <c r="CT4" s="252"/>
      <c r="CU4" s="253"/>
      <c r="CV4" s="226" t="s">
        <v>88</v>
      </c>
      <c r="CW4" s="226"/>
      <c r="CX4" s="226"/>
      <c r="CY4" s="226"/>
      <c r="CZ4" s="226"/>
      <c r="DA4" s="225" t="s">
        <v>89</v>
      </c>
      <c r="DB4" s="226"/>
      <c r="DC4" s="226"/>
      <c r="DD4" s="226"/>
      <c r="DE4" s="173" t="s">
        <v>28</v>
      </c>
      <c r="DF4" s="173" t="s">
        <v>27</v>
      </c>
      <c r="DG4" s="179" t="s">
        <v>17</v>
      </c>
      <c r="DH4" s="179" t="s">
        <v>54</v>
      </c>
      <c r="DI4" s="173" t="s">
        <v>30</v>
      </c>
      <c r="DJ4" s="244" t="s">
        <v>47</v>
      </c>
      <c r="DK4" s="245"/>
      <c r="DL4" s="245"/>
      <c r="DM4" s="246"/>
      <c r="DN4" s="244" t="s">
        <v>48</v>
      </c>
      <c r="DO4" s="247"/>
      <c r="DP4" s="247"/>
      <c r="DQ4" s="248"/>
      <c r="DR4" s="244" t="s">
        <v>90</v>
      </c>
      <c r="DS4" s="247"/>
      <c r="DT4" s="247"/>
      <c r="DU4" s="248"/>
      <c r="DV4" s="244" t="s">
        <v>49</v>
      </c>
      <c r="DW4" s="247"/>
      <c r="DX4" s="247"/>
      <c r="DY4" s="248"/>
      <c r="DZ4" s="203" t="s">
        <v>28</v>
      </c>
      <c r="EA4" s="203" t="s">
        <v>27</v>
      </c>
      <c r="EB4" s="203" t="s">
        <v>17</v>
      </c>
      <c r="EC4" s="203" t="s">
        <v>14</v>
      </c>
      <c r="ED4" s="190" t="s">
        <v>30</v>
      </c>
      <c r="EE4" s="201" t="s">
        <v>91</v>
      </c>
      <c r="EF4" s="202"/>
      <c r="EG4" s="202"/>
      <c r="EH4" s="202"/>
      <c r="EI4" s="201" t="s">
        <v>9</v>
      </c>
      <c r="EJ4" s="202"/>
      <c r="EK4" s="202"/>
      <c r="EL4" s="202"/>
      <c r="EM4" s="194" t="s">
        <v>16</v>
      </c>
      <c r="EN4" s="194" t="s">
        <v>15</v>
      </c>
      <c r="EO4" s="193" t="s">
        <v>17</v>
      </c>
      <c r="EP4" s="193" t="s">
        <v>14</v>
      </c>
      <c r="EQ4" s="193" t="s">
        <v>30</v>
      </c>
      <c r="ER4" s="217" t="s">
        <v>51</v>
      </c>
      <c r="ES4" s="218"/>
      <c r="ET4" s="218"/>
      <c r="EU4" s="219"/>
      <c r="EV4" s="220" t="s">
        <v>17</v>
      </c>
      <c r="EW4" s="220" t="s">
        <v>55</v>
      </c>
      <c r="EX4" s="220" t="s">
        <v>30</v>
      </c>
      <c r="EY4" s="192" t="s">
        <v>92</v>
      </c>
      <c r="EZ4" s="227"/>
      <c r="FA4" s="227"/>
      <c r="FB4" s="199" t="s">
        <v>16</v>
      </c>
      <c r="FC4" s="192" t="s">
        <v>17</v>
      </c>
      <c r="FD4" s="192" t="s">
        <v>14</v>
      </c>
      <c r="FE4" s="192" t="s">
        <v>30</v>
      </c>
      <c r="FF4" s="209" t="s">
        <v>102</v>
      </c>
      <c r="FG4" s="210"/>
      <c r="FH4" s="210"/>
      <c r="FI4" s="211"/>
      <c r="FJ4" s="209" t="s">
        <v>94</v>
      </c>
      <c r="FK4" s="210"/>
      <c r="FL4" s="210"/>
      <c r="FM4" s="211"/>
      <c r="FN4" s="209" t="s">
        <v>95</v>
      </c>
      <c r="FO4" s="210"/>
      <c r="FP4" s="210"/>
      <c r="FQ4" s="211"/>
      <c r="FR4" s="209" t="s">
        <v>96</v>
      </c>
      <c r="FS4" s="210"/>
      <c r="FT4" s="210"/>
      <c r="FU4" s="211"/>
      <c r="FV4" s="212" t="s">
        <v>16</v>
      </c>
      <c r="FW4" s="212" t="s">
        <v>15</v>
      </c>
      <c r="FX4" s="208" t="s">
        <v>17</v>
      </c>
      <c r="FY4" s="208" t="s">
        <v>14</v>
      </c>
      <c r="FZ4" s="212" t="s">
        <v>30</v>
      </c>
      <c r="GA4" s="207"/>
      <c r="GB4" s="207"/>
      <c r="GC4" s="207"/>
      <c r="GD4" s="222"/>
      <c r="GE4" s="222"/>
    </row>
    <row r="5" spans="1:187" s="81" customFormat="1" ht="29.25" customHeight="1">
      <c r="A5" s="237"/>
      <c r="B5" s="237"/>
      <c r="C5" s="237"/>
      <c r="D5" s="36" t="s">
        <v>3</v>
      </c>
      <c r="E5" s="36" t="s">
        <v>12</v>
      </c>
      <c r="F5" s="36" t="s">
        <v>11</v>
      </c>
      <c r="G5" s="36" t="s">
        <v>15</v>
      </c>
      <c r="H5" s="36" t="s">
        <v>3</v>
      </c>
      <c r="I5" s="36" t="s">
        <v>12</v>
      </c>
      <c r="J5" s="36" t="s">
        <v>10</v>
      </c>
      <c r="K5" s="36" t="s">
        <v>15</v>
      </c>
      <c r="L5" s="36" t="s">
        <v>3</v>
      </c>
      <c r="M5" s="36" t="s">
        <v>4</v>
      </c>
      <c r="N5" s="36" t="s">
        <v>11</v>
      </c>
      <c r="O5" s="36" t="s">
        <v>15</v>
      </c>
      <c r="P5" s="36" t="s">
        <v>3</v>
      </c>
      <c r="Q5" s="36" t="s">
        <v>12</v>
      </c>
      <c r="R5" s="36" t="s">
        <v>10</v>
      </c>
      <c r="S5" s="36" t="s">
        <v>15</v>
      </c>
      <c r="T5" s="36" t="s">
        <v>3</v>
      </c>
      <c r="U5" s="36" t="s">
        <v>5</v>
      </c>
      <c r="V5" s="36" t="s">
        <v>10</v>
      </c>
      <c r="W5" s="36" t="s">
        <v>15</v>
      </c>
      <c r="X5" s="36" t="s">
        <v>3</v>
      </c>
      <c r="Y5" s="36" t="s">
        <v>4</v>
      </c>
      <c r="Z5" s="36" t="s">
        <v>10</v>
      </c>
      <c r="AA5" s="36" t="s">
        <v>15</v>
      </c>
      <c r="AB5" s="36" t="s">
        <v>3</v>
      </c>
      <c r="AC5" s="36" t="s">
        <v>5</v>
      </c>
      <c r="AD5" s="41" t="s">
        <v>10</v>
      </c>
      <c r="AE5" s="41" t="s">
        <v>15</v>
      </c>
      <c r="AF5" s="36" t="s">
        <v>3</v>
      </c>
      <c r="AG5" s="36" t="s">
        <v>5</v>
      </c>
      <c r="AH5" s="41" t="s">
        <v>10</v>
      </c>
      <c r="AI5" s="41" t="s">
        <v>15</v>
      </c>
      <c r="AJ5" s="36" t="s">
        <v>3</v>
      </c>
      <c r="AK5" s="36" t="s">
        <v>5</v>
      </c>
      <c r="AL5" s="41" t="s">
        <v>10</v>
      </c>
      <c r="AM5" s="41" t="s">
        <v>15</v>
      </c>
      <c r="AN5" s="184"/>
      <c r="AO5" s="184"/>
      <c r="AP5" s="234"/>
      <c r="AQ5" s="234"/>
      <c r="AR5" s="234"/>
      <c r="AS5" s="42" t="s">
        <v>3</v>
      </c>
      <c r="AT5" s="34" t="s">
        <v>6</v>
      </c>
      <c r="AU5" s="34" t="s">
        <v>11</v>
      </c>
      <c r="AV5" s="34" t="s">
        <v>15</v>
      </c>
      <c r="AW5" s="34" t="s">
        <v>3</v>
      </c>
      <c r="AX5" s="34" t="s">
        <v>6</v>
      </c>
      <c r="AY5" s="34" t="s">
        <v>11</v>
      </c>
      <c r="AZ5" s="34" t="s">
        <v>15</v>
      </c>
      <c r="BA5" s="34" t="s">
        <v>3</v>
      </c>
      <c r="BB5" s="34" t="s">
        <v>12</v>
      </c>
      <c r="BC5" s="34" t="s">
        <v>32</v>
      </c>
      <c r="BD5" s="34" t="s">
        <v>15</v>
      </c>
      <c r="BE5" s="34" t="s">
        <v>3</v>
      </c>
      <c r="BF5" s="34" t="s">
        <v>12</v>
      </c>
      <c r="BG5" s="34" t="s">
        <v>32</v>
      </c>
      <c r="BH5" s="34" t="s">
        <v>15</v>
      </c>
      <c r="BI5" s="34" t="s">
        <v>3</v>
      </c>
      <c r="BJ5" s="34" t="s">
        <v>12</v>
      </c>
      <c r="BK5" s="34" t="s">
        <v>32</v>
      </c>
      <c r="BL5" s="34" t="s">
        <v>15</v>
      </c>
      <c r="BM5" s="34" t="s">
        <v>3</v>
      </c>
      <c r="BN5" s="34" t="s">
        <v>12</v>
      </c>
      <c r="BO5" s="34" t="s">
        <v>32</v>
      </c>
      <c r="BP5" s="34" t="s">
        <v>15</v>
      </c>
      <c r="BQ5" s="34" t="s">
        <v>3</v>
      </c>
      <c r="BR5" s="34" t="s">
        <v>12</v>
      </c>
      <c r="BS5" s="34" t="s">
        <v>32</v>
      </c>
      <c r="BT5" s="34" t="s">
        <v>15</v>
      </c>
      <c r="BU5" s="34" t="s">
        <v>3</v>
      </c>
      <c r="BV5" s="34" t="s">
        <v>12</v>
      </c>
      <c r="BW5" s="34" t="s">
        <v>10</v>
      </c>
      <c r="BX5" s="34" t="s">
        <v>15</v>
      </c>
      <c r="BY5" s="35" t="s">
        <v>3</v>
      </c>
      <c r="BZ5" s="35" t="s">
        <v>12</v>
      </c>
      <c r="CA5" s="35" t="s">
        <v>10</v>
      </c>
      <c r="CB5" s="34" t="s">
        <v>15</v>
      </c>
      <c r="CC5" s="35" t="s">
        <v>3</v>
      </c>
      <c r="CD5" s="35" t="s">
        <v>12</v>
      </c>
      <c r="CE5" s="35" t="s">
        <v>10</v>
      </c>
      <c r="CF5" s="34" t="s">
        <v>15</v>
      </c>
      <c r="CG5" s="178"/>
      <c r="CH5" s="178"/>
      <c r="CI5" s="178"/>
      <c r="CJ5" s="178"/>
      <c r="CK5" s="250"/>
      <c r="CL5" s="43" t="s">
        <v>3</v>
      </c>
      <c r="CM5" s="43" t="s">
        <v>12</v>
      </c>
      <c r="CN5" s="37" t="s">
        <v>35</v>
      </c>
      <c r="CO5" s="37" t="s">
        <v>105</v>
      </c>
      <c r="CP5" s="38" t="s">
        <v>27</v>
      </c>
      <c r="CQ5" s="38" t="s">
        <v>3</v>
      </c>
      <c r="CR5" s="38" t="s">
        <v>12</v>
      </c>
      <c r="CS5" s="37" t="s">
        <v>35</v>
      </c>
      <c r="CT5" s="37" t="s">
        <v>105</v>
      </c>
      <c r="CU5" s="38" t="s">
        <v>27</v>
      </c>
      <c r="CV5" s="39" t="s">
        <v>3</v>
      </c>
      <c r="CW5" s="39" t="s">
        <v>12</v>
      </c>
      <c r="CX5" s="37" t="s">
        <v>35</v>
      </c>
      <c r="CY5" s="37" t="s">
        <v>105</v>
      </c>
      <c r="CZ5" s="44" t="s">
        <v>15</v>
      </c>
      <c r="DA5" s="39" t="s">
        <v>3</v>
      </c>
      <c r="DB5" s="39" t="s">
        <v>12</v>
      </c>
      <c r="DC5" s="37" t="s">
        <v>35</v>
      </c>
      <c r="DD5" s="37" t="s">
        <v>105</v>
      </c>
      <c r="DE5" s="174"/>
      <c r="DF5" s="174"/>
      <c r="DG5" s="180"/>
      <c r="DH5" s="180"/>
      <c r="DI5" s="174"/>
      <c r="DJ5" s="58" t="s">
        <v>3</v>
      </c>
      <c r="DK5" s="58" t="s">
        <v>12</v>
      </c>
      <c r="DL5" s="58" t="s">
        <v>43</v>
      </c>
      <c r="DM5" s="58" t="s">
        <v>15</v>
      </c>
      <c r="DN5" s="58" t="s">
        <v>3</v>
      </c>
      <c r="DO5" s="58" t="s">
        <v>12</v>
      </c>
      <c r="DP5" s="58" t="s">
        <v>43</v>
      </c>
      <c r="DQ5" s="58" t="s">
        <v>15</v>
      </c>
      <c r="DR5" s="58" t="s">
        <v>3</v>
      </c>
      <c r="DS5" s="58" t="s">
        <v>12</v>
      </c>
      <c r="DT5" s="58" t="s">
        <v>31</v>
      </c>
      <c r="DU5" s="58" t="s">
        <v>15</v>
      </c>
      <c r="DV5" s="58" t="s">
        <v>3</v>
      </c>
      <c r="DW5" s="58" t="s">
        <v>12</v>
      </c>
      <c r="DX5" s="58" t="s">
        <v>31</v>
      </c>
      <c r="DY5" s="58" t="s">
        <v>15</v>
      </c>
      <c r="DZ5" s="203"/>
      <c r="EA5" s="203"/>
      <c r="EB5" s="203"/>
      <c r="EC5" s="203"/>
      <c r="ED5" s="191"/>
      <c r="EE5" s="61" t="s">
        <v>3</v>
      </c>
      <c r="EF5" s="61" t="s">
        <v>12</v>
      </c>
      <c r="EG5" s="61" t="s">
        <v>13</v>
      </c>
      <c r="EH5" s="61" t="s">
        <v>15</v>
      </c>
      <c r="EI5" s="61" t="s">
        <v>3</v>
      </c>
      <c r="EJ5" s="61" t="s">
        <v>12</v>
      </c>
      <c r="EK5" s="61" t="s">
        <v>13</v>
      </c>
      <c r="EL5" s="61" t="s">
        <v>15</v>
      </c>
      <c r="EM5" s="195"/>
      <c r="EN5" s="195"/>
      <c r="EO5" s="193"/>
      <c r="EP5" s="193"/>
      <c r="EQ5" s="193"/>
      <c r="ER5" s="47" t="s">
        <v>3</v>
      </c>
      <c r="ES5" s="48" t="s">
        <v>7</v>
      </c>
      <c r="ET5" s="49" t="s">
        <v>13</v>
      </c>
      <c r="EU5" s="62" t="s">
        <v>15</v>
      </c>
      <c r="EV5" s="220"/>
      <c r="EW5" s="220"/>
      <c r="EX5" s="220"/>
      <c r="EY5" s="60" t="s">
        <v>3</v>
      </c>
      <c r="EZ5" s="45" t="s">
        <v>7</v>
      </c>
      <c r="FA5" s="46" t="s">
        <v>93</v>
      </c>
      <c r="FB5" s="200"/>
      <c r="FC5" s="192"/>
      <c r="FD5" s="192"/>
      <c r="FE5" s="192"/>
      <c r="FF5" s="59" t="s">
        <v>3</v>
      </c>
      <c r="FG5" s="59" t="s">
        <v>7</v>
      </c>
      <c r="FH5" s="59" t="s">
        <v>35</v>
      </c>
      <c r="FI5" s="59" t="s">
        <v>15</v>
      </c>
      <c r="FJ5" s="59" t="s">
        <v>3</v>
      </c>
      <c r="FK5" s="59" t="s">
        <v>7</v>
      </c>
      <c r="FL5" s="59" t="s">
        <v>35</v>
      </c>
      <c r="FM5" s="59" t="s">
        <v>15</v>
      </c>
      <c r="FN5" s="59" t="s">
        <v>3</v>
      </c>
      <c r="FO5" s="59" t="s">
        <v>7</v>
      </c>
      <c r="FP5" s="59" t="s">
        <v>35</v>
      </c>
      <c r="FQ5" s="59" t="s">
        <v>15</v>
      </c>
      <c r="FR5" s="59" t="s">
        <v>3</v>
      </c>
      <c r="FS5" s="59" t="s">
        <v>7</v>
      </c>
      <c r="FT5" s="59" t="s">
        <v>35</v>
      </c>
      <c r="FU5" s="59" t="s">
        <v>15</v>
      </c>
      <c r="FV5" s="213"/>
      <c r="FW5" s="213"/>
      <c r="FX5" s="208"/>
      <c r="FY5" s="208"/>
      <c r="FZ5" s="213"/>
      <c r="GA5" s="207"/>
      <c r="GB5" s="207"/>
      <c r="GC5" s="207"/>
      <c r="GD5" s="223"/>
      <c r="GE5" s="223"/>
    </row>
    <row r="6" spans="1:187" s="63" customFormat="1" ht="20.399999999999999">
      <c r="A6" s="76">
        <v>1</v>
      </c>
      <c r="B6" s="76">
        <v>901</v>
      </c>
      <c r="C6" s="140" t="s">
        <v>65</v>
      </c>
      <c r="D6" s="83">
        <v>100</v>
      </c>
      <c r="E6" s="82">
        <v>1</v>
      </c>
      <c r="F6" s="82">
        <v>15</v>
      </c>
      <c r="G6" s="112">
        <f>F6/(F6+J6+N6+R6+V6+Z6+AD6+AH6+AL6)*(100-(F6+J6+N6+R6+V6+Z6+AD6+AH6+AL6))</f>
        <v>0</v>
      </c>
      <c r="H6" s="82">
        <v>100</v>
      </c>
      <c r="I6" s="82">
        <v>1</v>
      </c>
      <c r="J6" s="82">
        <v>10</v>
      </c>
      <c r="K6" s="112">
        <f>J6/(F6+J6+N6+R6+V6+Z6+AD6+AH6+AL6)*(100-(F6+J6+N6+R6+V6+Z6+AD6+AH6+AL6))</f>
        <v>0</v>
      </c>
      <c r="L6" s="98">
        <v>18.5</v>
      </c>
      <c r="M6" s="82">
        <v>0</v>
      </c>
      <c r="N6" s="82">
        <v>15</v>
      </c>
      <c r="O6" s="112">
        <f>N6/(F6+J6+N6+R6+V6+Z6+AD6+AH6+AL6)*(100-(F6+J6+N6+R6+V6+Z6+AD6+AH6+AL6))</f>
        <v>0</v>
      </c>
      <c r="P6" s="98">
        <v>-0.11</v>
      </c>
      <c r="Q6" s="82">
        <v>1</v>
      </c>
      <c r="R6" s="82">
        <v>10</v>
      </c>
      <c r="S6" s="112">
        <f>R6/(F6+J6+N6+R6+V6+Z6+AD6+AH6+AL6)*(100-(F6+J6+N6+R6+V6+Z6+AD6+AH6+AL6))</f>
        <v>0</v>
      </c>
      <c r="T6" s="82">
        <v>0</v>
      </c>
      <c r="U6" s="82">
        <v>0</v>
      </c>
      <c r="V6" s="82">
        <v>10</v>
      </c>
      <c r="W6" s="112">
        <f>V6/(F6+J6+N6+R6+V6+Z6+AD6+AH6+AL6)*(100-(F6+J6+N6+R6+V6+Z6+AD6+AH6+AL6))</f>
        <v>0</v>
      </c>
      <c r="X6" s="82">
        <v>0</v>
      </c>
      <c r="Y6" s="82">
        <v>1</v>
      </c>
      <c r="Z6" s="82">
        <v>10</v>
      </c>
      <c r="AA6" s="107">
        <f>Z6/(F6+J6+N6+R6+V6+Z6+AD6+AH6+AL6)*(100-(F6+J6+N6+R6+V6+Z6+AD6+AH6+AL6))</f>
        <v>0</v>
      </c>
      <c r="AB6" s="82">
        <v>100</v>
      </c>
      <c r="AC6" s="82">
        <v>1</v>
      </c>
      <c r="AD6" s="82">
        <v>10</v>
      </c>
      <c r="AE6" s="112">
        <f>AD6/(F6+J6+N6+R6+V6+Z6+AD6+AH6+AL6)*(100-(F6+J6+N6+R6+V6+Z6+AD6+AH6+AL6))</f>
        <v>0</v>
      </c>
      <c r="AF6" s="82">
        <v>100</v>
      </c>
      <c r="AG6" s="82">
        <v>1</v>
      </c>
      <c r="AH6" s="82">
        <v>10</v>
      </c>
      <c r="AI6" s="107">
        <f>AH6/(F6+J6+N6+R6+V6+Z6+AD6+AH6+AL6)*(100-(F6+J6+N6+R6+V6+Z6+AD6+AH6+AL6))</f>
        <v>0</v>
      </c>
      <c r="AJ6" s="82">
        <v>1</v>
      </c>
      <c r="AK6" s="82">
        <v>1</v>
      </c>
      <c r="AL6" s="82">
        <v>10</v>
      </c>
      <c r="AM6" s="112">
        <f>AL6/(F6+J6+N6+R6+V6+Z6+AD6+AH6+AL6)*(100-(F6+J6+N6+R6+V6+Z6+AD6+AH6+AL6))</f>
        <v>0</v>
      </c>
      <c r="AN6" s="118">
        <f t="shared" ref="AN6:AN15" si="0">(F6+J6+N6+R6+V6+Z6+AD6+AH6+AL6)</f>
        <v>100</v>
      </c>
      <c r="AO6" s="119">
        <f t="shared" ref="AO6:AO15" si="1">G6+K6+O6+S6+W6+AA6+AE6+AI6+AM6</f>
        <v>0</v>
      </c>
      <c r="AP6" s="120">
        <f t="shared" ref="AP6:AP15" si="2">E6*(F6+G6)+I6*(J6+K6)+M6*(N6+O6)+Q6*(R6+S6)+U6*(V6+W6)+Y6*(Z6+AA6)+AC6*(AD6+AE6)+AG6*(AH6+AI6)+AK6*(AL6+AM6)</f>
        <v>75</v>
      </c>
      <c r="AQ6" s="89">
        <v>15</v>
      </c>
      <c r="AR6" s="19"/>
      <c r="AS6" s="82">
        <v>30.8</v>
      </c>
      <c r="AT6" s="82">
        <v>1</v>
      </c>
      <c r="AU6" s="82">
        <v>15</v>
      </c>
      <c r="AV6" s="107">
        <f>AU6/(AU6+AY6+BC6+BG6+BK6+BO6+BS6+BW6+CA6+CE6)*(100-(AU6+AY6+BC6+BG6+BK6+BO6+BS6+BW6+CA6+CE6))</f>
        <v>0</v>
      </c>
      <c r="AW6" s="82">
        <v>3.9</v>
      </c>
      <c r="AX6" s="82">
        <v>1</v>
      </c>
      <c r="AY6" s="82">
        <v>15</v>
      </c>
      <c r="AZ6" s="107">
        <f>AY6/(AU6+AY6+BC6+BG6+BK6+BO6+BS6+BW6+CA6+CE6)*(100-(AU6+AY6+BC6+BG6+BK6+BO6+BS6+BW6+CA6+CE6))</f>
        <v>0</v>
      </c>
      <c r="BA6" s="82">
        <v>11.5</v>
      </c>
      <c r="BB6" s="82">
        <v>0.89</v>
      </c>
      <c r="BC6" s="82">
        <v>8</v>
      </c>
      <c r="BD6" s="107">
        <f>BC6/(AU6+AY6+BC6+BG6+BK6+BO6+BS6+BW6+CA6+CE6)*(100-(AU6+AY6+BC6+BG6+BK6+BO6+BS6+BW6+CA6+CE6))</f>
        <v>0</v>
      </c>
      <c r="BE6" s="82">
        <v>-66.7</v>
      </c>
      <c r="BF6" s="82">
        <v>1</v>
      </c>
      <c r="BG6" s="82">
        <v>8</v>
      </c>
      <c r="BH6" s="107">
        <f>BG6/(AU6+AY6+BC6+BG6+BK6+BO6+BS6+BW6+CA6+CE6)*(100-(AU6+AY6+BC6+BG6+BK6+BO6+BS6+BW6+CA6+CE6))</f>
        <v>0</v>
      </c>
      <c r="BI6" s="82">
        <v>0</v>
      </c>
      <c r="BJ6" s="82">
        <v>1</v>
      </c>
      <c r="BK6" s="82">
        <v>8</v>
      </c>
      <c r="BL6" s="107">
        <f>BK6/(AU6+AY6+BC6+BG6+BK6+BO6+BS6+BW6+CA6+CE6)*(100-(AU6+AY6+BC6+BG6+BK6+BO6+BS6+BW6+CA6+CE6))</f>
        <v>0</v>
      </c>
      <c r="BM6" s="82">
        <v>0</v>
      </c>
      <c r="BN6" s="82">
        <v>1</v>
      </c>
      <c r="BO6" s="82">
        <v>8</v>
      </c>
      <c r="BP6" s="107">
        <f>BO6/(AU6+AY6+BC6+BG6+BK6+BO6+BS6+BW6+CA6+CE6)*(100-(AU6+AY6+BC6+BG6+BK6+BO6+BS6+BW6+CA6+CE6))</f>
        <v>0</v>
      </c>
      <c r="BQ6" s="82">
        <v>0</v>
      </c>
      <c r="BR6" s="82">
        <v>0</v>
      </c>
      <c r="BS6" s="82">
        <v>8</v>
      </c>
      <c r="BT6" s="107">
        <f>BS6/(AU6+AY6+BC6+BG6+BK6+BO6+BS6+BW6+CA6+CE6)*(100-(AU6+AY6+BC6+BG6+BK6+BO6+BS6+BW6+CA6+CE6))</f>
        <v>0</v>
      </c>
      <c r="BU6" s="82">
        <v>0</v>
      </c>
      <c r="BV6" s="82">
        <v>1</v>
      </c>
      <c r="BW6" s="82">
        <v>10</v>
      </c>
      <c r="BX6" s="107">
        <f>BW6/(AU6+AY6+BC6+BG6+BK6+BO6+BS6+BW6+CA6+CE6)*(100-(AU6+AY6+BC6+BG6+BK6+BO6+BS6+BW6+CA6+CE6))</f>
        <v>0</v>
      </c>
      <c r="BY6" s="99">
        <v>100</v>
      </c>
      <c r="BZ6" s="82">
        <v>1</v>
      </c>
      <c r="CA6" s="82">
        <v>10</v>
      </c>
      <c r="CB6" s="107">
        <f>CA6/(AU6+AY6+BC6+BG6+BK6+BO6+BS6+BW6+CA6+CE6)*(100-(AU6+AY6+BC6+BG6+BK6+BO6+BS6+BW6+CA6+CE6))</f>
        <v>0</v>
      </c>
      <c r="CC6" s="82">
        <v>123</v>
      </c>
      <c r="CD6" s="82">
        <v>1</v>
      </c>
      <c r="CE6" s="82">
        <v>10</v>
      </c>
      <c r="CF6" s="107">
        <f>CE6/(AU6+AY6+BC6+BG6+BK6+BO6+BS6+BW6+CA6+CE6)*(100-(AU6+AY6+BC6+BG6+BK6+BO6+BS6+BW6+CA6+CE6))</f>
        <v>0</v>
      </c>
      <c r="CG6" s="118">
        <f t="shared" ref="CG6:CG15" si="3">CA6+BW6+BS6+BO6+BK6+BG6+BC6+AY6+AU6+CE6</f>
        <v>100</v>
      </c>
      <c r="CH6" s="123">
        <f t="shared" ref="CH6:CH15" si="4">CB6+BX6+BT6+BP6+BL6+BH6+BD6+AZ6+AV6+CF6</f>
        <v>0</v>
      </c>
      <c r="CI6" s="14">
        <f t="shared" ref="CI6:CI15" si="5">AT6*(AU6+AV6)+AX6*(AY6+AZ6)+BB6*(BC6+BD6)+BF6*(BG6+BH6)+BJ6*(BK6+BL6)+BN6*(BO6+BP6)+BR6*(BS6+BT6)+BV6*(BW6+BX6)+BZ6*(CA6+CB6)+CD6*(CE6+CF6)</f>
        <v>91.12</v>
      </c>
      <c r="CJ6" s="14">
        <v>20</v>
      </c>
      <c r="CK6" s="19"/>
      <c r="CL6" s="82">
        <v>0</v>
      </c>
      <c r="CM6" s="82">
        <v>1</v>
      </c>
      <c r="CN6" s="82">
        <v>25</v>
      </c>
      <c r="CO6" s="138">
        <f>CN6/(CN6+CS6+CX6+DC6)*(100-(CN6+CS6+CX6+DC6))</f>
        <v>0</v>
      </c>
      <c r="CP6" s="64"/>
      <c r="CQ6" s="100">
        <v>1</v>
      </c>
      <c r="CR6" s="82">
        <v>1</v>
      </c>
      <c r="CS6" s="82">
        <v>25</v>
      </c>
      <c r="CT6" s="138">
        <f>CS6/(CN6+CS6+CX6+DC6)*(100-(CN6+CS6+CX6+DC6))</f>
        <v>0</v>
      </c>
      <c r="CU6" s="64"/>
      <c r="CV6" s="99">
        <v>0</v>
      </c>
      <c r="CW6" s="82">
        <v>1</v>
      </c>
      <c r="CX6" s="82">
        <v>25</v>
      </c>
      <c r="CY6" s="138">
        <f>CX6/(CN6+CS6+CX6+DC6)*(100-(CN6+CS6+CX6+DC6))</f>
        <v>0</v>
      </c>
      <c r="CZ6" s="67"/>
      <c r="DA6" s="99">
        <v>0</v>
      </c>
      <c r="DB6" s="82">
        <v>1</v>
      </c>
      <c r="DC6" s="85">
        <v>25</v>
      </c>
      <c r="DD6" s="138">
        <f>DC6/(CN6+CS6+CX6+DC6)*(100-(CN6+CS6+CX6+DC6))</f>
        <v>0</v>
      </c>
      <c r="DE6" s="119">
        <f>CN6+CS6+CX6+DC6</f>
        <v>100</v>
      </c>
      <c r="DF6" s="124">
        <f>CO6+CT6+CY6+DD6</f>
        <v>0</v>
      </c>
      <c r="DG6" s="125">
        <f>CM6*(CN6+CO6)+CR6*(CS6+CT6)+CW6*(CX6+CY6)+DB6*(DC6+DD6)</f>
        <v>100</v>
      </c>
      <c r="DH6" s="90">
        <v>20</v>
      </c>
      <c r="DI6" s="19"/>
      <c r="DJ6" s="82">
        <v>0</v>
      </c>
      <c r="DK6" s="82">
        <v>0</v>
      </c>
      <c r="DL6" s="82">
        <v>20</v>
      </c>
      <c r="DM6" s="112">
        <f>DL6/(DL6+DP6+DT6+DX6)*(100-(DL6+DP6+DT6+DX6))</f>
        <v>0</v>
      </c>
      <c r="DN6" s="96">
        <v>0</v>
      </c>
      <c r="DO6" s="96">
        <v>0</v>
      </c>
      <c r="DP6" s="96">
        <v>35</v>
      </c>
      <c r="DQ6" s="116">
        <f>DP6/(DL6+DP6+DT6+DX6)*(100-(DL6+DP6+DT6+DX6))</f>
        <v>0</v>
      </c>
      <c r="DR6" s="96">
        <v>0</v>
      </c>
      <c r="DS6" s="96">
        <v>0</v>
      </c>
      <c r="DT6" s="96">
        <v>35</v>
      </c>
      <c r="DU6" s="117">
        <f>DT6/(DL6+DP6+DT6+DX6)*(100-(DL6+DP6+DT6+DX6))</f>
        <v>0</v>
      </c>
      <c r="DV6" s="82">
        <v>0</v>
      </c>
      <c r="DW6" s="82">
        <v>0</v>
      </c>
      <c r="DX6" s="82">
        <v>10</v>
      </c>
      <c r="DY6" s="112">
        <f>DX6/(DL6+DP6+DT6+DX6)*(100-(DL6+DP6+DT6+DX6))</f>
        <v>0</v>
      </c>
      <c r="DZ6" s="121">
        <f t="shared" ref="DZ6:EA14" si="6">DL6+DP6+DT6+DX6</f>
        <v>100</v>
      </c>
      <c r="EA6" s="126">
        <f t="shared" si="6"/>
        <v>0</v>
      </c>
      <c r="EB6" s="127">
        <f t="shared" ref="EB6:EB14" si="7">DO6*(DP6+DQ6)+DK6*(DL6+DM6)+DS6*(DT6+DU6)+DW6*(DX6+DY6)</f>
        <v>0</v>
      </c>
      <c r="EC6" s="90">
        <v>10</v>
      </c>
      <c r="ED6" s="66"/>
      <c r="EE6" s="87">
        <v>0</v>
      </c>
      <c r="EF6" s="87">
        <v>1</v>
      </c>
      <c r="EG6" s="82">
        <v>50</v>
      </c>
      <c r="EH6" s="64"/>
      <c r="EI6" s="97">
        <v>0</v>
      </c>
      <c r="EJ6" s="87">
        <v>1</v>
      </c>
      <c r="EK6" s="82">
        <v>50</v>
      </c>
      <c r="EL6" s="67"/>
      <c r="EM6" s="121">
        <f t="shared" ref="EM6" si="8">EG6+EK6</f>
        <v>100</v>
      </c>
      <c r="EN6" s="121">
        <f t="shared" ref="EN6" si="9">EH6+EL6</f>
        <v>0</v>
      </c>
      <c r="EO6" s="128">
        <f t="shared" ref="EO6" si="10">EF6*(EG6+EH6)+EJ6*(EK6+EL6)</f>
        <v>100</v>
      </c>
      <c r="EP6" s="15">
        <v>10</v>
      </c>
      <c r="EQ6" s="19"/>
      <c r="ER6" s="88">
        <v>0</v>
      </c>
      <c r="ES6" s="88">
        <v>1</v>
      </c>
      <c r="ET6" s="88">
        <v>100</v>
      </c>
      <c r="EU6" s="74"/>
      <c r="EV6" s="91">
        <f t="shared" ref="EV6:EV15" si="11">ES6*ET6</f>
        <v>100</v>
      </c>
      <c r="EW6" s="91">
        <v>5</v>
      </c>
      <c r="EX6" s="19"/>
      <c r="EY6" s="88">
        <v>0</v>
      </c>
      <c r="EZ6" s="88">
        <v>1</v>
      </c>
      <c r="FA6" s="88">
        <v>100</v>
      </c>
      <c r="FB6" s="109">
        <f>FA6</f>
        <v>100</v>
      </c>
      <c r="FC6" s="91">
        <f>EZ6*FA6</f>
        <v>100</v>
      </c>
      <c r="FD6" s="91">
        <v>10</v>
      </c>
      <c r="FE6" s="19"/>
      <c r="FF6" s="88">
        <v>100</v>
      </c>
      <c r="FG6" s="88">
        <v>1</v>
      </c>
      <c r="FH6" s="88">
        <v>25</v>
      </c>
      <c r="FI6" s="110">
        <f>FH6/(FH6+FL6+FP6+FT6)*(100-(FH6+FL6+FP6+FT6))</f>
        <v>0</v>
      </c>
      <c r="FJ6" s="88">
        <v>100</v>
      </c>
      <c r="FK6" s="88">
        <v>1</v>
      </c>
      <c r="FL6" s="88">
        <v>25</v>
      </c>
      <c r="FM6" s="110">
        <f>FL6/(FH6+FL6+FP6+FT6)*(100-(FH6+FL6+FP6+FT6))</f>
        <v>0</v>
      </c>
      <c r="FN6" s="88">
        <v>100</v>
      </c>
      <c r="FO6" s="88">
        <v>1</v>
      </c>
      <c r="FP6" s="88">
        <v>25</v>
      </c>
      <c r="FQ6" s="110">
        <f>FP6/(FH6+FL6+FP6+FT6)*(100-(FH6+FL6+FP6+FT6))</f>
        <v>0</v>
      </c>
      <c r="FR6" s="88">
        <v>100</v>
      </c>
      <c r="FS6" s="88">
        <v>1</v>
      </c>
      <c r="FT6" s="88">
        <v>25</v>
      </c>
      <c r="FU6" s="72"/>
      <c r="FV6" s="122">
        <f t="shared" ref="FV6:FV13" si="12">FH6+FL6+FP6+FT6</f>
        <v>100</v>
      </c>
      <c r="FW6" s="122">
        <f t="shared" ref="FW6:FW13" si="13">FI6+FM6+FQ6+FU6</f>
        <v>0</v>
      </c>
      <c r="FX6" s="130">
        <f>FG6*(FH6+FI6)+FK6*(FL6+FM6)+FO6*(FP6+FQ6)+FS6*(FT6+FU6)</f>
        <v>100</v>
      </c>
      <c r="FY6" s="32">
        <v>10</v>
      </c>
      <c r="FZ6" s="70"/>
      <c r="GA6" s="31">
        <f t="shared" ref="GA6:GA15" si="14">AQ6+CJ6+DH6+EC6+EP6+EW6+FD6+FY6</f>
        <v>100</v>
      </c>
      <c r="GB6" s="31">
        <f>AR6+CK6+DI6+ED6+EQ6+EX6+FE6</f>
        <v>0</v>
      </c>
      <c r="GC6" s="18">
        <f t="shared" ref="GC6:GC15" si="15">(AP6*(AQ6+AR6)+CI6*(CJ6+CK6)+DG6*(DH6+DI6)+EB6*(EC6+ED6)+EO6*(EP6+EQ6)+FC6*(FD6+FE6)+FX6*FY6)/100</f>
        <v>79.47399999999999</v>
      </c>
      <c r="GD6" s="18"/>
      <c r="GE6" s="19">
        <f t="shared" ref="GE6:GE16" si="16">GC6-GD6</f>
        <v>79.47399999999999</v>
      </c>
    </row>
    <row r="7" spans="1:187" s="63" customFormat="1" ht="20.399999999999999" customHeight="1">
      <c r="A7" s="76">
        <v>2</v>
      </c>
      <c r="B7" s="76">
        <v>901</v>
      </c>
      <c r="C7" s="140" t="s">
        <v>66</v>
      </c>
      <c r="D7" s="83">
        <v>100</v>
      </c>
      <c r="E7" s="82">
        <v>1</v>
      </c>
      <c r="F7" s="82">
        <v>15</v>
      </c>
      <c r="G7" s="112">
        <f t="shared" ref="G7:G12" si="17">F7/(F7+J7+N7+R7+V7+Z7+AD7+AH7+AL7)*(100-(F7+J7+N7+R7+V7+Z7+AD7+AH7+AL7))</f>
        <v>0</v>
      </c>
      <c r="H7" s="82">
        <v>100</v>
      </c>
      <c r="I7" s="82">
        <v>1</v>
      </c>
      <c r="J7" s="82">
        <v>10</v>
      </c>
      <c r="K7" s="112">
        <f t="shared" ref="K7:K14" si="18">J7/(F7+J7+N7+R7+V7+Z7+AD7+AH7+AL7)*(100-(F7+J7+N7+R7+V7+Z7+AD7+AH7+AL7))</f>
        <v>0</v>
      </c>
      <c r="L7" s="98">
        <v>12.71</v>
      </c>
      <c r="M7" s="82">
        <v>0</v>
      </c>
      <c r="N7" s="82">
        <v>15</v>
      </c>
      <c r="O7" s="112">
        <f t="shared" ref="O7:O15" si="19">N7/(F7+J7+N7+R7+V7+Z7+AD7+AH7+AL7)*(100-(F7+J7+N7+R7+V7+Z7+AD7+AH7+AL7))</f>
        <v>0</v>
      </c>
      <c r="P7" s="98">
        <v>0.03</v>
      </c>
      <c r="Q7" s="82">
        <v>1</v>
      </c>
      <c r="R7" s="82">
        <v>10</v>
      </c>
      <c r="S7" s="112">
        <f t="shared" ref="S7:S15" si="20">R7/(F7+J7+N7+R7+V7+Z7+AD7+AH7+AL7)*(100-(F7+J7+N7+R7+V7+Z7+AD7+AH7+AL7))</f>
        <v>0</v>
      </c>
      <c r="T7" s="82">
        <v>0</v>
      </c>
      <c r="U7" s="82">
        <v>0</v>
      </c>
      <c r="V7" s="82">
        <v>10</v>
      </c>
      <c r="W7" s="112">
        <f t="shared" ref="W7:W15" si="21">V7/(F7+J7+N7+R7+V7+Z7+AD7+AH7+AL7)*(100-(F7+J7+N7+R7+V7+Z7+AD7+AH7+AL7))</f>
        <v>0</v>
      </c>
      <c r="X7" s="82">
        <v>0</v>
      </c>
      <c r="Y7" s="82">
        <v>1</v>
      </c>
      <c r="Z7" s="82">
        <v>10</v>
      </c>
      <c r="AA7" s="107">
        <f t="shared" ref="AA7:AA14" si="22">Z7/(F7+J7+N7+R7+V7+Z7+AD7+AH7+AL7)*(100-(F7+J7+N7+R7+V7+Z7+AD7+AH7+AL7))</f>
        <v>0</v>
      </c>
      <c r="AB7" s="82">
        <v>100</v>
      </c>
      <c r="AC7" s="82">
        <v>1</v>
      </c>
      <c r="AD7" s="82">
        <v>10</v>
      </c>
      <c r="AE7" s="112">
        <f t="shared" ref="AE7:AE14" si="23">AD7/(F7+J7+N7+R7+V7+Z7+AD7+AH7+AL7)*(100-(F7+J7+N7+R7+V7+Z7+AD7+AH7+AL7))</f>
        <v>0</v>
      </c>
      <c r="AF7" s="82">
        <v>100</v>
      </c>
      <c r="AG7" s="82">
        <v>1</v>
      </c>
      <c r="AH7" s="82">
        <v>10</v>
      </c>
      <c r="AI7" s="107">
        <f t="shared" ref="AI7:AI14" si="24">AH7/(F7+J7+N7+R7+V7+Z7+AD7+AH7+AL7)*(100-(F7+J7+N7+R7+V7+Z7+AD7+AH7+AL7))</f>
        <v>0</v>
      </c>
      <c r="AJ7" s="82">
        <v>1</v>
      </c>
      <c r="AK7" s="82">
        <v>1</v>
      </c>
      <c r="AL7" s="82">
        <v>10</v>
      </c>
      <c r="AM7" s="112">
        <f t="shared" ref="AM7:AM14" si="25">AL7/(F7+J7+N7+R7+V7+Z7+AD7+AH7+AL7)*(100-(F7+J7+N7+R7+V7+Z7+AD7+AH7+AL7))</f>
        <v>0</v>
      </c>
      <c r="AN7" s="118">
        <f>(F7+J7+N7+R7+V7+Z7+AD7+AH7+AL7)</f>
        <v>100</v>
      </c>
      <c r="AO7" s="119">
        <f>G7+K7+O7+S7+W7+AA7+AE7+AI7+AM7</f>
        <v>0</v>
      </c>
      <c r="AP7" s="120">
        <f t="shared" si="2"/>
        <v>75</v>
      </c>
      <c r="AQ7" s="89">
        <v>15</v>
      </c>
      <c r="AR7" s="120"/>
      <c r="AS7" s="82">
        <v>4.0999999999999996</v>
      </c>
      <c r="AT7" s="82">
        <v>1</v>
      </c>
      <c r="AU7" s="82">
        <v>15</v>
      </c>
      <c r="AV7" s="107">
        <f t="shared" ref="AV7:AV15" si="26">AU7/(AU7+AY7+BC7+BG7+BK7+BO7+BS7+BW7+CA7+CE7)*(100-(AU7+AY7+BC7+BG7+BK7+BO7+BS7+BW7+CA7+CE7))</f>
        <v>0</v>
      </c>
      <c r="AW7" s="86">
        <v>2.1</v>
      </c>
      <c r="AX7" s="82">
        <v>1</v>
      </c>
      <c r="AY7" s="82">
        <v>15</v>
      </c>
      <c r="AZ7" s="107">
        <f t="shared" ref="AZ7:AZ15" si="27">AY7/(AU7+AY7+BC7+BG7+BK7+BO7+BS7+BW7+CA7+CE7)*(100-(AU7+AY7+BC7+BG7+BK7+BO7+BS7+BW7+CA7+CE7))</f>
        <v>0</v>
      </c>
      <c r="BA7" s="82">
        <v>0</v>
      </c>
      <c r="BB7" s="82">
        <v>1</v>
      </c>
      <c r="BC7" s="82">
        <v>8</v>
      </c>
      <c r="BD7" s="107">
        <f t="shared" ref="BD7:BD15" si="28">BC7/(AU7+AY7+BC7+BG7+BK7+BO7+BS7+BW7+CA7+CE7)*(100-(AU7+AY7+BC7+BG7+BK7+BO7+BS7+BW7+CA7+CE7))</f>
        <v>0</v>
      </c>
      <c r="BE7" s="82">
        <v>0</v>
      </c>
      <c r="BF7" s="82">
        <v>1</v>
      </c>
      <c r="BG7" s="82">
        <v>8</v>
      </c>
      <c r="BH7" s="107">
        <f t="shared" ref="BH7:BH15" si="29">BG7/(AU7+AY7+BC7+BG7+BK7+BO7+BS7+BW7+CA7+CE7)*(100-(AU7+AY7+BC7+BG7+BK7+BO7+BS7+BW7+CA7+CE7))</f>
        <v>0</v>
      </c>
      <c r="BI7" s="82">
        <v>0</v>
      </c>
      <c r="BJ7" s="82">
        <v>1</v>
      </c>
      <c r="BK7" s="82">
        <v>8</v>
      </c>
      <c r="BL7" s="107">
        <f t="shared" ref="BL7:BL15" si="30">BK7/(AU7+AY7+BC7+BG7+BK7+BO7+BS7+BW7+CA7+CE7)*(100-(AU7+AY7+BC7+BG7+BK7+BO7+BS7+BW7+CA7+CE7))</f>
        <v>0</v>
      </c>
      <c r="BM7" s="82">
        <v>0</v>
      </c>
      <c r="BN7" s="82">
        <v>1</v>
      </c>
      <c r="BO7" s="82">
        <v>8</v>
      </c>
      <c r="BP7" s="107">
        <f t="shared" ref="BP7:BP15" si="31">BO7/(AU7+AY7+BC7+BG7+BK7+BO7+BS7+BW7+CA7+CE7)*(100-(AU7+AY7+BC7+BG7+BK7+BO7+BS7+BW7+CA7+CE7))</f>
        <v>0</v>
      </c>
      <c r="BQ7" s="82">
        <v>0</v>
      </c>
      <c r="BR7" s="82">
        <v>1</v>
      </c>
      <c r="BS7" s="82">
        <v>8</v>
      </c>
      <c r="BT7" s="107">
        <f t="shared" ref="BT7:BT15" si="32">BS7/(AU7+AY7+BC7+BG7+BK7+BO7+BS7+BW7+CA7+CE7)*(100-(AU7+AY7+BC7+BG7+BK7+BO7+BS7+BW7+CA7+CE7))</f>
        <v>0</v>
      </c>
      <c r="BU7" s="82">
        <v>0</v>
      </c>
      <c r="BV7" s="82">
        <v>1</v>
      </c>
      <c r="BW7" s="82">
        <v>10</v>
      </c>
      <c r="BX7" s="107">
        <f t="shared" ref="BX7:BX15" si="33">BW7/(AU7+AY7+BC7+BG7+BK7+BO7+BS7+BW7+CA7+CE7)*(100-(AU7+AY7+BC7+BG7+BK7+BO7+BS7+BW7+CA7+CE7))</f>
        <v>0</v>
      </c>
      <c r="BY7" s="82">
        <v>100</v>
      </c>
      <c r="BZ7" s="82">
        <v>1</v>
      </c>
      <c r="CA7" s="82">
        <v>10</v>
      </c>
      <c r="CB7" s="107">
        <f t="shared" ref="CB7:CB15" si="34">CA7/(AU7+AY7+BC7+BG7+BK7+BO7+BS7+BW7+CA7+CE7)*(100-(AU7+AY7+BC7+BG7+BK7+BO7+BS7+BW7+CA7+CE7))</f>
        <v>0</v>
      </c>
      <c r="CC7" s="82">
        <v>100</v>
      </c>
      <c r="CD7" s="82">
        <v>0.7</v>
      </c>
      <c r="CE7" s="82">
        <v>10</v>
      </c>
      <c r="CF7" s="107">
        <f t="shared" ref="CF7:CF14" si="35">CE7/(AU7+AY7+BC7+BG7+BK7+BO7+BS7+BW7+CA7+CE7)*(100-(AU7+AY7+BC7+BG7+BK7+BO7+BS7+BW7+CA7+CE7))</f>
        <v>0</v>
      </c>
      <c r="CG7" s="118">
        <f>CA7+BW7+BS7+BO7+BK7+BG7+BC7+AY7+AU7+CE7</f>
        <v>100</v>
      </c>
      <c r="CH7" s="123">
        <f t="shared" si="4"/>
        <v>0</v>
      </c>
      <c r="CI7" s="14">
        <f>AT7*(AU7+AV7)+AX7*(AY7+AZ7)+BB7*(BC7+BD7)+BF7*(BG7+BH7)+BJ7*(BK7+BL7)+BN7*(BO7+BP7)+BR7*(BS7+BT7)+BV7*(BW7+BX7)+BZ7*(CA7+CB7)+CD7*(CE7+CF7)</f>
        <v>97</v>
      </c>
      <c r="CJ7" s="14">
        <v>20</v>
      </c>
      <c r="CK7" s="19"/>
      <c r="CL7" s="82">
        <v>0</v>
      </c>
      <c r="CM7" s="82">
        <v>1</v>
      </c>
      <c r="CN7" s="82">
        <v>25</v>
      </c>
      <c r="CO7" s="138">
        <f t="shared" ref="CO7:CO15" si="36">CN7/(CN7+CS7+CX7+DC7)*(100-(CN7+CS7+CX7+DC7))</f>
        <v>8.3333333333333321</v>
      </c>
      <c r="CP7" s="64"/>
      <c r="CQ7" s="101"/>
      <c r="CR7" s="95"/>
      <c r="CS7" s="95"/>
      <c r="CT7" s="139"/>
      <c r="CU7" s="64"/>
      <c r="CV7" s="99">
        <v>0</v>
      </c>
      <c r="CW7" s="82">
        <v>1</v>
      </c>
      <c r="CX7" s="82">
        <v>25</v>
      </c>
      <c r="CY7" s="138">
        <f t="shared" ref="CY7:CY14" si="37">CX7/(CN7+CS7+CX7+DC7)*(100-(CN7+CS7+CX7+DC7))</f>
        <v>8.3333333333333321</v>
      </c>
      <c r="CZ7" s="67"/>
      <c r="DA7" s="99">
        <v>0</v>
      </c>
      <c r="DB7" s="82">
        <v>1</v>
      </c>
      <c r="DC7" s="85">
        <v>25</v>
      </c>
      <c r="DD7" s="138">
        <f t="shared" ref="DD7:DD14" si="38">DC7/(CN7+CS7+CX7+DC7)*(100-(CN7+CS7+CX7+DC7))</f>
        <v>8.3333333333333321</v>
      </c>
      <c r="DE7" s="119">
        <f t="shared" ref="DE7:DE15" si="39">CN7+CS7+CX7+DC7</f>
        <v>75</v>
      </c>
      <c r="DF7" s="124">
        <f t="shared" ref="DF7:DF15" si="40">CO7+CT7+CY7+DD7</f>
        <v>24.999999999999996</v>
      </c>
      <c r="DG7" s="125">
        <f t="shared" ref="DG7:DG15" si="41">CM7*(CN7+CO7)+CR7*(CS7+CT7)+CW7*(CX7+CY7)+DB7*(DC7+DD7)</f>
        <v>99.999999999999986</v>
      </c>
      <c r="DH7" s="90">
        <v>20</v>
      </c>
      <c r="DI7" s="19"/>
      <c r="DJ7" s="82">
        <v>0</v>
      </c>
      <c r="DK7" s="82">
        <v>0</v>
      </c>
      <c r="DL7" s="82">
        <v>20</v>
      </c>
      <c r="DM7" s="112">
        <f t="shared" ref="DM7:DM14" si="42">DL7/(DL7+DP7+DT7+DX7)*(100-(DL7+DP7+DT7+DX7))</f>
        <v>0</v>
      </c>
      <c r="DN7" s="96">
        <v>0</v>
      </c>
      <c r="DO7" s="96">
        <v>0</v>
      </c>
      <c r="DP7" s="96">
        <v>35</v>
      </c>
      <c r="DQ7" s="116">
        <f t="shared" ref="DQ7:DQ14" si="43">DP7/(DL7+DP7+DT7+DX7)*(100-(DL7+DP7+DT7+DX7))</f>
        <v>0</v>
      </c>
      <c r="DR7" s="96">
        <v>0</v>
      </c>
      <c r="DS7" s="96">
        <v>0</v>
      </c>
      <c r="DT7" s="96">
        <v>35</v>
      </c>
      <c r="DU7" s="117">
        <f t="shared" ref="DU7:DU14" si="44">DT7/(DL7+DP7+DT7+DX7)*(100-(DL7+DP7+DT7+DX7))</f>
        <v>0</v>
      </c>
      <c r="DV7" s="82">
        <v>0</v>
      </c>
      <c r="DW7" s="82">
        <v>0</v>
      </c>
      <c r="DX7" s="82">
        <v>10</v>
      </c>
      <c r="DY7" s="112">
        <f t="shared" ref="DY7:DY14" si="45">DX7/(DL7+DP7+DT7+DX7)*(100-(DL7+DP7+DT7+DX7))</f>
        <v>0</v>
      </c>
      <c r="DZ7" s="121">
        <f>DL7+DP7+DT7+DX7</f>
        <v>100</v>
      </c>
      <c r="EA7" s="126">
        <f>DM7+DQ7+DU7+DY7</f>
        <v>0</v>
      </c>
      <c r="EB7" s="127">
        <f>DO7*(DP7+DQ7)+DK7*(DL7+DM7)+DS7*(DT7+DU7)+DW7*(DX7+DY7)</f>
        <v>0</v>
      </c>
      <c r="EC7" s="90">
        <v>10</v>
      </c>
      <c r="ED7" s="66"/>
      <c r="EE7" s="87">
        <v>0</v>
      </c>
      <c r="EF7" s="87">
        <v>1</v>
      </c>
      <c r="EG7" s="82">
        <v>50</v>
      </c>
      <c r="EH7" s="64"/>
      <c r="EI7" s="87">
        <v>0</v>
      </c>
      <c r="EJ7" s="87">
        <v>1</v>
      </c>
      <c r="EK7" s="82">
        <v>50</v>
      </c>
      <c r="EL7" s="65"/>
      <c r="EM7" s="121">
        <f>EG7+EK7</f>
        <v>100</v>
      </c>
      <c r="EN7" s="121">
        <f>EH7+EL7</f>
        <v>0</v>
      </c>
      <c r="EO7" s="129">
        <f>EF7*(EG7+EH7)+EJ7*(EK7+EL7)</f>
        <v>100</v>
      </c>
      <c r="EP7" s="15">
        <v>10</v>
      </c>
      <c r="EQ7" s="19"/>
      <c r="ER7" s="88">
        <v>0</v>
      </c>
      <c r="ES7" s="88">
        <v>1</v>
      </c>
      <c r="ET7" s="88">
        <v>100</v>
      </c>
      <c r="EU7" s="74"/>
      <c r="EV7" s="91">
        <f>ES7*ET7</f>
        <v>100</v>
      </c>
      <c r="EW7" s="91">
        <v>5</v>
      </c>
      <c r="EX7" s="19"/>
      <c r="EY7" s="88">
        <v>0</v>
      </c>
      <c r="EZ7" s="88">
        <v>1</v>
      </c>
      <c r="FA7" s="88">
        <v>100</v>
      </c>
      <c r="FB7" s="109">
        <f t="shared" ref="FB7:FB15" si="46">FA7</f>
        <v>100</v>
      </c>
      <c r="FC7" s="91">
        <f t="shared" ref="FC7:FC15" si="47">EZ7*FA7</f>
        <v>100</v>
      </c>
      <c r="FD7" s="91">
        <v>10</v>
      </c>
      <c r="FE7" s="120"/>
      <c r="FF7" s="88">
        <v>100</v>
      </c>
      <c r="FG7" s="88">
        <v>1</v>
      </c>
      <c r="FH7" s="88">
        <v>25</v>
      </c>
      <c r="FI7" s="110">
        <f t="shared" ref="FI7:FI14" si="48">FH7/(FH7+FL7+FP7+FT7)*(100-(FH7+FL7+FP7+FT7))</f>
        <v>0</v>
      </c>
      <c r="FJ7" s="88">
        <v>100</v>
      </c>
      <c r="FK7" s="88">
        <v>1</v>
      </c>
      <c r="FL7" s="88">
        <v>25</v>
      </c>
      <c r="FM7" s="110">
        <f t="shared" ref="FM7:FM14" si="49">FL7/(FH7+FL7+FP7+FT7)*(100-(FH7+FL7+FP7+FT7))</f>
        <v>0</v>
      </c>
      <c r="FN7" s="88">
        <v>100</v>
      </c>
      <c r="FO7" s="88">
        <v>1</v>
      </c>
      <c r="FP7" s="88">
        <v>25</v>
      </c>
      <c r="FQ7" s="110">
        <f t="shared" ref="FQ7:FQ14" si="50">FP7/(FH7+FL7+FP7+FT7)*(100-(FH7+FL7+FP7+FT7))</f>
        <v>0</v>
      </c>
      <c r="FR7" s="88">
        <v>100</v>
      </c>
      <c r="FS7" s="88">
        <v>1</v>
      </c>
      <c r="FT7" s="88">
        <v>25</v>
      </c>
      <c r="FU7" s="69"/>
      <c r="FV7" s="109">
        <f>FH7+FL7+FP7+FT7</f>
        <v>100</v>
      </c>
      <c r="FW7" s="109">
        <f>FI7+FM7+FQ7+FU7</f>
        <v>0</v>
      </c>
      <c r="FX7" s="131">
        <f>FG7*(FH7+FI7)+FK7*(FL7+FM7)+FO7*(FP7+FQ7)+FS7*(FT7+FU7)</f>
        <v>100</v>
      </c>
      <c r="FY7" s="91">
        <v>10</v>
      </c>
      <c r="FZ7" s="70"/>
      <c r="GA7" s="31">
        <f t="shared" si="14"/>
        <v>100</v>
      </c>
      <c r="GB7" s="31">
        <f>AR7+CK7+DI7+ED7+EQ7+EX7+FE7+FZ7</f>
        <v>0</v>
      </c>
      <c r="GC7" s="18">
        <f t="shared" si="15"/>
        <v>80.650000000000006</v>
      </c>
      <c r="GD7" s="18"/>
      <c r="GE7" s="19">
        <f>GC7-GD7</f>
        <v>80.650000000000006</v>
      </c>
    </row>
    <row r="8" spans="1:187" s="63" customFormat="1" ht="20.399999999999999" customHeight="1">
      <c r="A8" s="76">
        <v>3</v>
      </c>
      <c r="B8" s="76">
        <v>901</v>
      </c>
      <c r="C8" s="140" t="s">
        <v>67</v>
      </c>
      <c r="D8" s="83">
        <v>100</v>
      </c>
      <c r="E8" s="82">
        <v>1</v>
      </c>
      <c r="F8" s="82">
        <v>15</v>
      </c>
      <c r="G8" s="112">
        <f t="shared" si="17"/>
        <v>0</v>
      </c>
      <c r="H8" s="82">
        <v>100</v>
      </c>
      <c r="I8" s="82">
        <v>1</v>
      </c>
      <c r="J8" s="82">
        <v>10</v>
      </c>
      <c r="K8" s="112">
        <f t="shared" si="18"/>
        <v>0</v>
      </c>
      <c r="L8" s="103">
        <v>8.34</v>
      </c>
      <c r="M8" s="84">
        <v>0.3</v>
      </c>
      <c r="N8" s="82">
        <v>15</v>
      </c>
      <c r="O8" s="112">
        <f t="shared" si="19"/>
        <v>0</v>
      </c>
      <c r="P8" s="98">
        <v>0.45</v>
      </c>
      <c r="Q8" s="82">
        <v>0.2</v>
      </c>
      <c r="R8" s="82">
        <v>10</v>
      </c>
      <c r="S8" s="112">
        <f t="shared" si="20"/>
        <v>0</v>
      </c>
      <c r="T8" s="82">
        <v>0</v>
      </c>
      <c r="U8" s="82">
        <v>0</v>
      </c>
      <c r="V8" s="82">
        <v>10</v>
      </c>
      <c r="W8" s="112">
        <f t="shared" si="21"/>
        <v>0</v>
      </c>
      <c r="X8" s="82">
        <v>0</v>
      </c>
      <c r="Y8" s="82">
        <v>1</v>
      </c>
      <c r="Z8" s="82">
        <v>10</v>
      </c>
      <c r="AA8" s="107">
        <f t="shared" si="22"/>
        <v>0</v>
      </c>
      <c r="AB8" s="82">
        <v>100</v>
      </c>
      <c r="AC8" s="82">
        <v>1</v>
      </c>
      <c r="AD8" s="82">
        <v>10</v>
      </c>
      <c r="AE8" s="112">
        <f t="shared" si="23"/>
        <v>0</v>
      </c>
      <c r="AF8" s="82">
        <v>100</v>
      </c>
      <c r="AG8" s="82">
        <v>1</v>
      </c>
      <c r="AH8" s="82">
        <v>10</v>
      </c>
      <c r="AI8" s="107">
        <f t="shared" si="24"/>
        <v>0</v>
      </c>
      <c r="AJ8" s="82">
        <v>1</v>
      </c>
      <c r="AK8" s="82">
        <v>1</v>
      </c>
      <c r="AL8" s="82">
        <v>10</v>
      </c>
      <c r="AM8" s="112">
        <f t="shared" si="25"/>
        <v>0</v>
      </c>
      <c r="AN8" s="118">
        <f t="shared" si="0"/>
        <v>100</v>
      </c>
      <c r="AO8" s="119">
        <f t="shared" si="1"/>
        <v>0</v>
      </c>
      <c r="AP8" s="120">
        <f t="shared" si="2"/>
        <v>71.5</v>
      </c>
      <c r="AQ8" s="89">
        <v>15</v>
      </c>
      <c r="AR8" s="19"/>
      <c r="AS8" s="82">
        <v>29.2</v>
      </c>
      <c r="AT8" s="82">
        <v>1</v>
      </c>
      <c r="AU8" s="82">
        <v>15</v>
      </c>
      <c r="AV8" s="107">
        <f t="shared" si="26"/>
        <v>0</v>
      </c>
      <c r="AW8" s="82">
        <v>2.4</v>
      </c>
      <c r="AX8" s="82">
        <v>1</v>
      </c>
      <c r="AY8" s="82">
        <v>15</v>
      </c>
      <c r="AZ8" s="107">
        <f t="shared" si="27"/>
        <v>0</v>
      </c>
      <c r="BA8" s="82">
        <v>4.4000000000000004</v>
      </c>
      <c r="BB8" s="82">
        <v>0.96</v>
      </c>
      <c r="BC8" s="82">
        <v>8</v>
      </c>
      <c r="BD8" s="107">
        <f t="shared" si="28"/>
        <v>0</v>
      </c>
      <c r="BE8" s="82">
        <v>0</v>
      </c>
      <c r="BF8" s="82">
        <v>1</v>
      </c>
      <c r="BG8" s="82">
        <v>8</v>
      </c>
      <c r="BH8" s="107">
        <f t="shared" si="29"/>
        <v>0</v>
      </c>
      <c r="BI8" s="82">
        <v>0</v>
      </c>
      <c r="BJ8" s="82">
        <v>1</v>
      </c>
      <c r="BK8" s="82">
        <v>8</v>
      </c>
      <c r="BL8" s="107">
        <f t="shared" si="30"/>
        <v>0</v>
      </c>
      <c r="BM8" s="82">
        <v>0</v>
      </c>
      <c r="BN8" s="82">
        <v>1</v>
      </c>
      <c r="BO8" s="82">
        <v>8</v>
      </c>
      <c r="BP8" s="107">
        <f t="shared" si="31"/>
        <v>0</v>
      </c>
      <c r="BQ8" s="82">
        <v>0</v>
      </c>
      <c r="BR8" s="82">
        <v>1</v>
      </c>
      <c r="BS8" s="82">
        <v>8</v>
      </c>
      <c r="BT8" s="107">
        <f t="shared" si="32"/>
        <v>0</v>
      </c>
      <c r="BU8" s="82">
        <v>0</v>
      </c>
      <c r="BV8" s="82">
        <v>1</v>
      </c>
      <c r="BW8" s="82">
        <v>10</v>
      </c>
      <c r="BX8" s="107">
        <f t="shared" si="33"/>
        <v>0</v>
      </c>
      <c r="BY8" s="99">
        <v>100</v>
      </c>
      <c r="BZ8" s="82">
        <v>1</v>
      </c>
      <c r="CA8" s="82">
        <v>10</v>
      </c>
      <c r="CB8" s="107">
        <f t="shared" si="34"/>
        <v>0</v>
      </c>
      <c r="CC8" s="82">
        <v>100</v>
      </c>
      <c r="CD8" s="82">
        <v>0.7</v>
      </c>
      <c r="CE8" s="82">
        <v>10</v>
      </c>
      <c r="CF8" s="107">
        <f t="shared" si="35"/>
        <v>0</v>
      </c>
      <c r="CG8" s="118">
        <f t="shared" si="3"/>
        <v>100</v>
      </c>
      <c r="CH8" s="123">
        <f t="shared" si="4"/>
        <v>0</v>
      </c>
      <c r="CI8" s="14">
        <f t="shared" si="5"/>
        <v>96.68</v>
      </c>
      <c r="CJ8" s="14">
        <v>20</v>
      </c>
      <c r="CK8" s="19"/>
      <c r="CL8" s="82">
        <v>0</v>
      </c>
      <c r="CM8" s="82">
        <v>1</v>
      </c>
      <c r="CN8" s="82">
        <v>25</v>
      </c>
      <c r="CO8" s="138">
        <f t="shared" si="36"/>
        <v>8.3333333333333321</v>
      </c>
      <c r="CP8" s="64"/>
      <c r="CQ8" s="102"/>
      <c r="CR8" s="95"/>
      <c r="CS8" s="95"/>
      <c r="CT8" s="139"/>
      <c r="CU8" s="64"/>
      <c r="CV8" s="99">
        <v>0</v>
      </c>
      <c r="CW8" s="82">
        <v>1</v>
      </c>
      <c r="CX8" s="82">
        <v>25</v>
      </c>
      <c r="CY8" s="138">
        <f t="shared" si="37"/>
        <v>8.3333333333333321</v>
      </c>
      <c r="CZ8" s="67"/>
      <c r="DA8" s="99">
        <v>0</v>
      </c>
      <c r="DB8" s="82">
        <v>1</v>
      </c>
      <c r="DC8" s="85">
        <v>25</v>
      </c>
      <c r="DD8" s="138">
        <f t="shared" si="38"/>
        <v>8.3333333333333321</v>
      </c>
      <c r="DE8" s="119">
        <f t="shared" si="39"/>
        <v>75</v>
      </c>
      <c r="DF8" s="124">
        <f t="shared" si="40"/>
        <v>24.999999999999996</v>
      </c>
      <c r="DG8" s="125">
        <f t="shared" si="41"/>
        <v>99.999999999999986</v>
      </c>
      <c r="DH8" s="90">
        <v>20</v>
      </c>
      <c r="DI8" s="19"/>
      <c r="DJ8" s="82">
        <v>0</v>
      </c>
      <c r="DK8" s="82">
        <v>0</v>
      </c>
      <c r="DL8" s="82">
        <v>20</v>
      </c>
      <c r="DM8" s="112">
        <f t="shared" si="42"/>
        <v>0</v>
      </c>
      <c r="DN8" s="82">
        <v>0</v>
      </c>
      <c r="DO8" s="82">
        <v>0</v>
      </c>
      <c r="DP8" s="82">
        <v>35</v>
      </c>
      <c r="DQ8" s="116">
        <f t="shared" si="43"/>
        <v>0</v>
      </c>
      <c r="DR8" s="82">
        <v>0</v>
      </c>
      <c r="DS8" s="82">
        <v>0</v>
      </c>
      <c r="DT8" s="82">
        <v>35</v>
      </c>
      <c r="DU8" s="117">
        <f t="shared" si="44"/>
        <v>0</v>
      </c>
      <c r="DV8" s="93">
        <v>0</v>
      </c>
      <c r="DW8" s="93">
        <v>0</v>
      </c>
      <c r="DX8" s="93">
        <v>10</v>
      </c>
      <c r="DY8" s="112">
        <f t="shared" si="45"/>
        <v>0</v>
      </c>
      <c r="DZ8" s="121">
        <f t="shared" si="6"/>
        <v>100</v>
      </c>
      <c r="EA8" s="126">
        <f t="shared" si="6"/>
        <v>0</v>
      </c>
      <c r="EB8" s="127">
        <f t="shared" si="7"/>
        <v>0</v>
      </c>
      <c r="EC8" s="90">
        <v>10</v>
      </c>
      <c r="ED8" s="66"/>
      <c r="EE8" s="87">
        <v>0</v>
      </c>
      <c r="EF8" s="87">
        <v>1</v>
      </c>
      <c r="EG8" s="82">
        <v>50</v>
      </c>
      <c r="EH8" s="67"/>
      <c r="EI8" s="87">
        <v>0</v>
      </c>
      <c r="EJ8" s="87">
        <v>1</v>
      </c>
      <c r="EK8" s="82">
        <v>50</v>
      </c>
      <c r="EL8" s="67"/>
      <c r="EM8" s="121">
        <f t="shared" ref="EM8:EN15" si="51">EG8+EK8</f>
        <v>100</v>
      </c>
      <c r="EN8" s="121">
        <f t="shared" si="51"/>
        <v>0</v>
      </c>
      <c r="EO8" s="128">
        <f t="shared" ref="EO8:EO15" si="52">EF8*(EG8+EH8)+EJ8*(EK8+EL8)</f>
        <v>100</v>
      </c>
      <c r="EP8" s="15">
        <v>10</v>
      </c>
      <c r="EQ8" s="19"/>
      <c r="ER8" s="88">
        <v>0</v>
      </c>
      <c r="ES8" s="88">
        <v>1</v>
      </c>
      <c r="ET8" s="88">
        <v>100</v>
      </c>
      <c r="EU8" s="74"/>
      <c r="EV8" s="91">
        <f t="shared" si="11"/>
        <v>100</v>
      </c>
      <c r="EW8" s="91">
        <v>5</v>
      </c>
      <c r="EX8" s="19"/>
      <c r="EY8" s="88">
        <v>0</v>
      </c>
      <c r="EZ8" s="88">
        <v>1</v>
      </c>
      <c r="FA8" s="88">
        <v>100</v>
      </c>
      <c r="FB8" s="109">
        <f t="shared" si="46"/>
        <v>100</v>
      </c>
      <c r="FC8" s="91">
        <f t="shared" si="47"/>
        <v>100</v>
      </c>
      <c r="FD8" s="91">
        <v>10</v>
      </c>
      <c r="FE8" s="19"/>
      <c r="FF8" s="88">
        <v>100</v>
      </c>
      <c r="FG8" s="88">
        <v>1</v>
      </c>
      <c r="FH8" s="88">
        <v>25</v>
      </c>
      <c r="FI8" s="110">
        <f t="shared" si="48"/>
        <v>0</v>
      </c>
      <c r="FJ8" s="88">
        <v>100</v>
      </c>
      <c r="FK8" s="88">
        <v>1</v>
      </c>
      <c r="FL8" s="88">
        <v>25</v>
      </c>
      <c r="FM8" s="110">
        <f t="shared" si="49"/>
        <v>0</v>
      </c>
      <c r="FN8" s="88">
        <v>100</v>
      </c>
      <c r="FO8" s="88">
        <v>1</v>
      </c>
      <c r="FP8" s="88">
        <v>25</v>
      </c>
      <c r="FQ8" s="110">
        <f t="shared" si="50"/>
        <v>0</v>
      </c>
      <c r="FR8" s="88">
        <v>100</v>
      </c>
      <c r="FS8" s="88">
        <v>1</v>
      </c>
      <c r="FT8" s="88">
        <v>25</v>
      </c>
      <c r="FU8" s="69"/>
      <c r="FV8" s="109">
        <f t="shared" si="12"/>
        <v>100</v>
      </c>
      <c r="FW8" s="109">
        <f t="shared" si="13"/>
        <v>0</v>
      </c>
      <c r="FX8" s="131">
        <f>FG8*(FH8+FI8)+FK8*(FL8+FM8)+FO8*(FP8+FQ8)+FS8*(FT8+FU8)</f>
        <v>100</v>
      </c>
      <c r="FY8" s="91">
        <v>10</v>
      </c>
      <c r="FZ8" s="70"/>
      <c r="GA8" s="31">
        <f t="shared" si="14"/>
        <v>100</v>
      </c>
      <c r="GB8" s="31">
        <f>AR8+CK8+DI8+ED8+EQ8+EX8+FE8</f>
        <v>0</v>
      </c>
      <c r="GC8" s="18">
        <f t="shared" si="15"/>
        <v>80.061000000000007</v>
      </c>
      <c r="GD8" s="18"/>
      <c r="GE8" s="19">
        <f t="shared" si="16"/>
        <v>80.061000000000007</v>
      </c>
    </row>
    <row r="9" spans="1:187" s="63" customFormat="1" ht="20.399999999999999" customHeight="1">
      <c r="A9" s="76">
        <v>4</v>
      </c>
      <c r="B9" s="76">
        <v>901</v>
      </c>
      <c r="C9" s="140" t="s">
        <v>68</v>
      </c>
      <c r="D9" s="83">
        <v>100</v>
      </c>
      <c r="E9" s="82">
        <v>1</v>
      </c>
      <c r="F9" s="82">
        <v>15</v>
      </c>
      <c r="G9" s="112">
        <f t="shared" si="17"/>
        <v>0</v>
      </c>
      <c r="H9" s="82">
        <v>100</v>
      </c>
      <c r="I9" s="82">
        <v>1</v>
      </c>
      <c r="J9" s="82">
        <f>10</f>
        <v>10</v>
      </c>
      <c r="K9" s="112">
        <f t="shared" si="18"/>
        <v>0</v>
      </c>
      <c r="L9" s="98">
        <v>7.82</v>
      </c>
      <c r="M9" s="82">
        <v>0.3</v>
      </c>
      <c r="N9" s="82">
        <v>15</v>
      </c>
      <c r="O9" s="112">
        <f t="shared" si="19"/>
        <v>0</v>
      </c>
      <c r="P9" s="98">
        <v>0.18</v>
      </c>
      <c r="Q9" s="82">
        <v>1</v>
      </c>
      <c r="R9" s="82">
        <v>10</v>
      </c>
      <c r="S9" s="112">
        <f t="shared" si="20"/>
        <v>0</v>
      </c>
      <c r="T9" s="82">
        <v>0</v>
      </c>
      <c r="U9" s="82">
        <v>0</v>
      </c>
      <c r="V9" s="82">
        <v>10</v>
      </c>
      <c r="W9" s="112">
        <f t="shared" si="21"/>
        <v>0</v>
      </c>
      <c r="X9" s="82">
        <v>100</v>
      </c>
      <c r="Y9" s="82">
        <v>0</v>
      </c>
      <c r="Z9" s="82">
        <v>10</v>
      </c>
      <c r="AA9" s="107">
        <f t="shared" si="22"/>
        <v>0</v>
      </c>
      <c r="AB9" s="82">
        <v>100</v>
      </c>
      <c r="AC9" s="82">
        <v>1</v>
      </c>
      <c r="AD9" s="82">
        <v>10</v>
      </c>
      <c r="AE9" s="112">
        <f t="shared" si="23"/>
        <v>0</v>
      </c>
      <c r="AF9" s="82">
        <v>100</v>
      </c>
      <c r="AG9" s="82">
        <v>1</v>
      </c>
      <c r="AH9" s="82">
        <v>10</v>
      </c>
      <c r="AI9" s="107">
        <f t="shared" si="24"/>
        <v>0</v>
      </c>
      <c r="AJ9" s="82">
        <v>1</v>
      </c>
      <c r="AK9" s="82">
        <v>1</v>
      </c>
      <c r="AL9" s="82">
        <v>10</v>
      </c>
      <c r="AM9" s="112">
        <f t="shared" si="25"/>
        <v>0</v>
      </c>
      <c r="AN9" s="118">
        <f t="shared" si="0"/>
        <v>100</v>
      </c>
      <c r="AO9" s="119">
        <f t="shared" si="1"/>
        <v>0</v>
      </c>
      <c r="AP9" s="120">
        <f t="shared" si="2"/>
        <v>69.5</v>
      </c>
      <c r="AQ9" s="89">
        <v>15</v>
      </c>
      <c r="AR9" s="19"/>
      <c r="AS9" s="82">
        <v>11.6</v>
      </c>
      <c r="AT9" s="82">
        <v>1</v>
      </c>
      <c r="AU9" s="82">
        <v>15</v>
      </c>
      <c r="AV9" s="107">
        <f t="shared" si="26"/>
        <v>0</v>
      </c>
      <c r="AW9" s="82">
        <v>9.6</v>
      </c>
      <c r="AX9" s="82">
        <v>1</v>
      </c>
      <c r="AY9" s="82">
        <v>15</v>
      </c>
      <c r="AZ9" s="107">
        <f t="shared" si="27"/>
        <v>0</v>
      </c>
      <c r="BA9" s="82">
        <v>0</v>
      </c>
      <c r="BB9" s="82">
        <v>1</v>
      </c>
      <c r="BC9" s="82">
        <v>8</v>
      </c>
      <c r="BD9" s="107">
        <f t="shared" si="28"/>
        <v>0</v>
      </c>
      <c r="BE9" s="82">
        <v>0</v>
      </c>
      <c r="BF9" s="82">
        <v>1</v>
      </c>
      <c r="BG9" s="82">
        <v>8</v>
      </c>
      <c r="BH9" s="107">
        <f t="shared" si="29"/>
        <v>0</v>
      </c>
      <c r="BI9" s="82">
        <v>0</v>
      </c>
      <c r="BJ9" s="82">
        <v>1</v>
      </c>
      <c r="BK9" s="82">
        <v>8</v>
      </c>
      <c r="BL9" s="107">
        <f t="shared" si="30"/>
        <v>0</v>
      </c>
      <c r="BM9" s="82">
        <v>0</v>
      </c>
      <c r="BN9" s="82">
        <v>1</v>
      </c>
      <c r="BO9" s="82">
        <v>8</v>
      </c>
      <c r="BP9" s="107">
        <f t="shared" si="31"/>
        <v>0</v>
      </c>
      <c r="BQ9" s="82">
        <v>0</v>
      </c>
      <c r="BR9" s="82">
        <v>1</v>
      </c>
      <c r="BS9" s="82">
        <v>8</v>
      </c>
      <c r="BT9" s="107">
        <f t="shared" si="32"/>
        <v>0</v>
      </c>
      <c r="BU9" s="82">
        <v>0</v>
      </c>
      <c r="BV9" s="82">
        <v>1</v>
      </c>
      <c r="BW9" s="82">
        <v>10</v>
      </c>
      <c r="BX9" s="107">
        <f t="shared" si="33"/>
        <v>0</v>
      </c>
      <c r="BY9" s="99">
        <v>100</v>
      </c>
      <c r="BZ9" s="82">
        <v>1</v>
      </c>
      <c r="CA9" s="82">
        <v>10</v>
      </c>
      <c r="CB9" s="107">
        <f t="shared" si="34"/>
        <v>0</v>
      </c>
      <c r="CC9" s="82">
        <v>100</v>
      </c>
      <c r="CD9" s="82">
        <v>0.7</v>
      </c>
      <c r="CE9" s="82">
        <v>10</v>
      </c>
      <c r="CF9" s="107">
        <f t="shared" si="35"/>
        <v>0</v>
      </c>
      <c r="CG9" s="118">
        <f t="shared" si="3"/>
        <v>100</v>
      </c>
      <c r="CH9" s="123">
        <f t="shared" si="4"/>
        <v>0</v>
      </c>
      <c r="CI9" s="14">
        <f t="shared" si="5"/>
        <v>97</v>
      </c>
      <c r="CJ9" s="14">
        <v>20</v>
      </c>
      <c r="CK9" s="19"/>
      <c r="CL9" s="82">
        <v>0</v>
      </c>
      <c r="CM9" s="82">
        <v>1</v>
      </c>
      <c r="CN9" s="82">
        <v>25</v>
      </c>
      <c r="CO9" s="138">
        <f t="shared" si="36"/>
        <v>8.3333333333333321</v>
      </c>
      <c r="CP9" s="64"/>
      <c r="CQ9" s="102"/>
      <c r="CR9" s="95"/>
      <c r="CS9" s="95"/>
      <c r="CT9" s="139"/>
      <c r="CU9" s="64"/>
      <c r="CV9" s="99">
        <v>0</v>
      </c>
      <c r="CW9" s="82">
        <v>1</v>
      </c>
      <c r="CX9" s="82">
        <v>25</v>
      </c>
      <c r="CY9" s="138">
        <f t="shared" si="37"/>
        <v>8.3333333333333321</v>
      </c>
      <c r="CZ9" s="67"/>
      <c r="DA9" s="99">
        <v>0</v>
      </c>
      <c r="DB9" s="82">
        <v>1</v>
      </c>
      <c r="DC9" s="85">
        <v>25</v>
      </c>
      <c r="DD9" s="138">
        <f t="shared" si="38"/>
        <v>8.3333333333333321</v>
      </c>
      <c r="DE9" s="119">
        <f t="shared" si="39"/>
        <v>75</v>
      </c>
      <c r="DF9" s="124">
        <f t="shared" si="40"/>
        <v>24.999999999999996</v>
      </c>
      <c r="DG9" s="125">
        <f t="shared" si="41"/>
        <v>99.999999999999986</v>
      </c>
      <c r="DH9" s="90">
        <v>20</v>
      </c>
      <c r="DI9" s="19"/>
      <c r="DJ9" s="82">
        <v>0</v>
      </c>
      <c r="DK9" s="82">
        <v>0</v>
      </c>
      <c r="DL9" s="82">
        <v>20</v>
      </c>
      <c r="DM9" s="112">
        <f t="shared" si="42"/>
        <v>0</v>
      </c>
      <c r="DN9" s="82">
        <v>0</v>
      </c>
      <c r="DO9" s="82">
        <v>0</v>
      </c>
      <c r="DP9" s="82">
        <v>35</v>
      </c>
      <c r="DQ9" s="116">
        <f t="shared" si="43"/>
        <v>0</v>
      </c>
      <c r="DR9" s="82">
        <v>0</v>
      </c>
      <c r="DS9" s="82">
        <v>0</v>
      </c>
      <c r="DT9" s="82">
        <v>35</v>
      </c>
      <c r="DU9" s="117">
        <f t="shared" si="44"/>
        <v>0</v>
      </c>
      <c r="DV9" s="82">
        <v>0</v>
      </c>
      <c r="DW9" s="82">
        <v>0</v>
      </c>
      <c r="DX9" s="82">
        <v>10</v>
      </c>
      <c r="DY9" s="112">
        <f t="shared" si="45"/>
        <v>0</v>
      </c>
      <c r="DZ9" s="121">
        <f t="shared" si="6"/>
        <v>100</v>
      </c>
      <c r="EA9" s="126">
        <f t="shared" si="6"/>
        <v>0</v>
      </c>
      <c r="EB9" s="127">
        <f t="shared" si="7"/>
        <v>0</v>
      </c>
      <c r="EC9" s="90">
        <v>10</v>
      </c>
      <c r="ED9" s="66"/>
      <c r="EE9" s="87">
        <v>0</v>
      </c>
      <c r="EF9" s="87">
        <v>1</v>
      </c>
      <c r="EG9" s="82">
        <v>50</v>
      </c>
      <c r="EH9" s="67"/>
      <c r="EI9" s="87">
        <v>0</v>
      </c>
      <c r="EJ9" s="87">
        <v>1</v>
      </c>
      <c r="EK9" s="82">
        <v>50</v>
      </c>
      <c r="EL9" s="67"/>
      <c r="EM9" s="121">
        <f t="shared" si="51"/>
        <v>100</v>
      </c>
      <c r="EN9" s="121">
        <f t="shared" si="51"/>
        <v>0</v>
      </c>
      <c r="EO9" s="128">
        <f t="shared" si="52"/>
        <v>100</v>
      </c>
      <c r="EP9" s="15">
        <v>10</v>
      </c>
      <c r="EQ9" s="19"/>
      <c r="ER9" s="88">
        <v>0</v>
      </c>
      <c r="ES9" s="88">
        <v>1</v>
      </c>
      <c r="ET9" s="88">
        <v>100</v>
      </c>
      <c r="EU9" s="74"/>
      <c r="EV9" s="91">
        <f t="shared" si="11"/>
        <v>100</v>
      </c>
      <c r="EW9" s="91">
        <v>5</v>
      </c>
      <c r="EX9" s="19"/>
      <c r="EY9" s="88">
        <v>0</v>
      </c>
      <c r="EZ9" s="88">
        <v>1</v>
      </c>
      <c r="FA9" s="88">
        <v>100</v>
      </c>
      <c r="FB9" s="109">
        <f t="shared" si="46"/>
        <v>100</v>
      </c>
      <c r="FC9" s="91">
        <f t="shared" si="47"/>
        <v>100</v>
      </c>
      <c r="FD9" s="91">
        <v>10</v>
      </c>
      <c r="FE9" s="19"/>
      <c r="FF9" s="88">
        <v>100</v>
      </c>
      <c r="FG9" s="88">
        <v>1</v>
      </c>
      <c r="FH9" s="88">
        <v>25</v>
      </c>
      <c r="FI9" s="110">
        <f t="shared" si="48"/>
        <v>0</v>
      </c>
      <c r="FJ9" s="88">
        <v>100</v>
      </c>
      <c r="FK9" s="88">
        <v>1</v>
      </c>
      <c r="FL9" s="88">
        <v>25</v>
      </c>
      <c r="FM9" s="110">
        <f t="shared" si="49"/>
        <v>0</v>
      </c>
      <c r="FN9" s="88">
        <v>100</v>
      </c>
      <c r="FO9" s="88">
        <v>1</v>
      </c>
      <c r="FP9" s="88">
        <v>25</v>
      </c>
      <c r="FQ9" s="110">
        <f t="shared" si="50"/>
        <v>0</v>
      </c>
      <c r="FR9" s="88">
        <v>100</v>
      </c>
      <c r="FS9" s="88">
        <v>1</v>
      </c>
      <c r="FT9" s="88">
        <v>25</v>
      </c>
      <c r="FU9" s="69"/>
      <c r="FV9" s="109">
        <f t="shared" si="12"/>
        <v>100</v>
      </c>
      <c r="FW9" s="109">
        <f t="shared" si="13"/>
        <v>0</v>
      </c>
      <c r="FX9" s="131">
        <f>FG9*(FH9+FI9)+FK9*(FL9+FM9)+FO9*(FP9+FQ9)+FS9*(FT9+FU9)</f>
        <v>100</v>
      </c>
      <c r="FY9" s="91">
        <v>10</v>
      </c>
      <c r="FZ9" s="70"/>
      <c r="GA9" s="31">
        <f t="shared" si="14"/>
        <v>100</v>
      </c>
      <c r="GB9" s="31">
        <f>AR9+CK9+DI9+ED9+EQ9+EX9+FE9</f>
        <v>0</v>
      </c>
      <c r="GC9" s="18">
        <f t="shared" si="15"/>
        <v>79.825000000000003</v>
      </c>
      <c r="GD9" s="18"/>
      <c r="GE9" s="19">
        <f t="shared" si="16"/>
        <v>79.825000000000003</v>
      </c>
    </row>
    <row r="10" spans="1:187" s="63" customFormat="1" ht="20.399999999999999" customHeight="1">
      <c r="A10" s="76">
        <v>5</v>
      </c>
      <c r="B10" s="76">
        <v>901</v>
      </c>
      <c r="C10" s="140" t="s">
        <v>69</v>
      </c>
      <c r="D10" s="83">
        <v>100</v>
      </c>
      <c r="E10" s="82">
        <v>1</v>
      </c>
      <c r="F10" s="82">
        <v>15</v>
      </c>
      <c r="G10" s="112">
        <f t="shared" si="17"/>
        <v>0</v>
      </c>
      <c r="H10" s="82">
        <v>100</v>
      </c>
      <c r="I10" s="82">
        <v>1</v>
      </c>
      <c r="J10" s="82">
        <f>10</f>
        <v>10</v>
      </c>
      <c r="K10" s="112">
        <f t="shared" si="18"/>
        <v>0</v>
      </c>
      <c r="L10" s="98">
        <v>15.07</v>
      </c>
      <c r="M10" s="82">
        <v>0</v>
      </c>
      <c r="N10" s="82">
        <v>15</v>
      </c>
      <c r="O10" s="112">
        <f t="shared" si="19"/>
        <v>0</v>
      </c>
      <c r="P10" s="98">
        <v>-0.34</v>
      </c>
      <c r="Q10" s="82">
        <v>1</v>
      </c>
      <c r="R10" s="82">
        <v>10</v>
      </c>
      <c r="S10" s="112">
        <f t="shared" si="20"/>
        <v>0</v>
      </c>
      <c r="T10" s="82">
        <v>0</v>
      </c>
      <c r="U10" s="82">
        <v>0</v>
      </c>
      <c r="V10" s="82">
        <v>10</v>
      </c>
      <c r="W10" s="112">
        <f t="shared" si="21"/>
        <v>0</v>
      </c>
      <c r="X10" s="82">
        <v>0</v>
      </c>
      <c r="Y10" s="82">
        <v>1</v>
      </c>
      <c r="Z10" s="82">
        <v>10</v>
      </c>
      <c r="AA10" s="107">
        <f t="shared" si="22"/>
        <v>0</v>
      </c>
      <c r="AB10" s="82">
        <v>100</v>
      </c>
      <c r="AC10" s="82">
        <v>1</v>
      </c>
      <c r="AD10" s="82">
        <v>10</v>
      </c>
      <c r="AE10" s="112">
        <f t="shared" si="23"/>
        <v>0</v>
      </c>
      <c r="AF10" s="82">
        <v>100</v>
      </c>
      <c r="AG10" s="82">
        <v>1</v>
      </c>
      <c r="AH10" s="82">
        <v>10</v>
      </c>
      <c r="AI10" s="107">
        <f t="shared" si="24"/>
        <v>0</v>
      </c>
      <c r="AJ10" s="82">
        <v>1</v>
      </c>
      <c r="AK10" s="82">
        <v>1</v>
      </c>
      <c r="AL10" s="82">
        <v>10</v>
      </c>
      <c r="AM10" s="112">
        <f t="shared" si="25"/>
        <v>0</v>
      </c>
      <c r="AN10" s="118">
        <f t="shared" si="0"/>
        <v>100</v>
      </c>
      <c r="AO10" s="119">
        <f t="shared" si="1"/>
        <v>0</v>
      </c>
      <c r="AP10" s="120">
        <f t="shared" si="2"/>
        <v>75</v>
      </c>
      <c r="AQ10" s="89">
        <v>15</v>
      </c>
      <c r="AR10" s="120"/>
      <c r="AS10" s="82">
        <v>70</v>
      </c>
      <c r="AT10" s="82">
        <v>0.96</v>
      </c>
      <c r="AU10" s="82">
        <v>15</v>
      </c>
      <c r="AV10" s="107">
        <f t="shared" si="26"/>
        <v>0</v>
      </c>
      <c r="AW10" s="82">
        <v>2.8</v>
      </c>
      <c r="AX10" s="82">
        <v>1</v>
      </c>
      <c r="AY10" s="82">
        <v>15</v>
      </c>
      <c r="AZ10" s="107">
        <f t="shared" si="27"/>
        <v>0</v>
      </c>
      <c r="BA10" s="82">
        <v>0</v>
      </c>
      <c r="BB10" s="82">
        <v>1</v>
      </c>
      <c r="BC10" s="82">
        <v>8</v>
      </c>
      <c r="BD10" s="107">
        <f t="shared" si="28"/>
        <v>0</v>
      </c>
      <c r="BE10" s="82">
        <v>0</v>
      </c>
      <c r="BF10" s="82">
        <v>1</v>
      </c>
      <c r="BG10" s="82">
        <v>8</v>
      </c>
      <c r="BH10" s="107">
        <f t="shared" si="29"/>
        <v>0</v>
      </c>
      <c r="BI10" s="82">
        <v>0</v>
      </c>
      <c r="BJ10" s="82">
        <v>1</v>
      </c>
      <c r="BK10" s="82">
        <v>8</v>
      </c>
      <c r="BL10" s="107">
        <f t="shared" si="30"/>
        <v>0</v>
      </c>
      <c r="BM10" s="82">
        <v>0</v>
      </c>
      <c r="BN10" s="82">
        <v>1</v>
      </c>
      <c r="BO10" s="82">
        <v>8</v>
      </c>
      <c r="BP10" s="107">
        <f t="shared" si="31"/>
        <v>0</v>
      </c>
      <c r="BQ10" s="82">
        <v>0</v>
      </c>
      <c r="BR10" s="82">
        <v>1</v>
      </c>
      <c r="BS10" s="82">
        <v>8</v>
      </c>
      <c r="BT10" s="107">
        <f t="shared" si="32"/>
        <v>0</v>
      </c>
      <c r="BU10" s="82">
        <v>0</v>
      </c>
      <c r="BV10" s="82">
        <v>1</v>
      </c>
      <c r="BW10" s="82">
        <v>10</v>
      </c>
      <c r="BX10" s="107">
        <f t="shared" si="33"/>
        <v>0</v>
      </c>
      <c r="BY10" s="99">
        <v>100</v>
      </c>
      <c r="BZ10" s="82">
        <v>1</v>
      </c>
      <c r="CA10" s="82">
        <v>10</v>
      </c>
      <c r="CB10" s="107">
        <f t="shared" si="34"/>
        <v>0</v>
      </c>
      <c r="CC10" s="82">
        <v>100</v>
      </c>
      <c r="CD10" s="82">
        <v>0.7</v>
      </c>
      <c r="CE10" s="82">
        <v>10</v>
      </c>
      <c r="CF10" s="107">
        <f t="shared" si="35"/>
        <v>0</v>
      </c>
      <c r="CG10" s="118">
        <f t="shared" si="3"/>
        <v>100</v>
      </c>
      <c r="CH10" s="123">
        <f t="shared" si="4"/>
        <v>0</v>
      </c>
      <c r="CI10" s="14">
        <f t="shared" si="5"/>
        <v>96.4</v>
      </c>
      <c r="CJ10" s="14">
        <v>20</v>
      </c>
      <c r="CK10" s="120"/>
      <c r="CL10" s="82">
        <v>0</v>
      </c>
      <c r="CM10" s="82">
        <v>1</v>
      </c>
      <c r="CN10" s="82">
        <v>25</v>
      </c>
      <c r="CO10" s="138">
        <f t="shared" si="36"/>
        <v>8.3333333333333321</v>
      </c>
      <c r="CP10" s="64"/>
      <c r="CQ10" s="101"/>
      <c r="CR10" s="95"/>
      <c r="CS10" s="95"/>
      <c r="CT10" s="139"/>
      <c r="CU10" s="64"/>
      <c r="CV10" s="99">
        <v>0</v>
      </c>
      <c r="CW10" s="82">
        <v>1</v>
      </c>
      <c r="CX10" s="82">
        <v>25</v>
      </c>
      <c r="CY10" s="138">
        <f t="shared" si="37"/>
        <v>8.3333333333333321</v>
      </c>
      <c r="CZ10" s="67"/>
      <c r="DA10" s="99">
        <v>0</v>
      </c>
      <c r="DB10" s="82">
        <v>1</v>
      </c>
      <c r="DC10" s="85">
        <v>25</v>
      </c>
      <c r="DD10" s="138">
        <f t="shared" si="38"/>
        <v>8.3333333333333321</v>
      </c>
      <c r="DE10" s="119">
        <f t="shared" si="39"/>
        <v>75</v>
      </c>
      <c r="DF10" s="124">
        <f t="shared" si="40"/>
        <v>24.999999999999996</v>
      </c>
      <c r="DG10" s="125">
        <f t="shared" si="41"/>
        <v>99.999999999999986</v>
      </c>
      <c r="DH10" s="90">
        <v>20</v>
      </c>
      <c r="DI10" s="19"/>
      <c r="DJ10" s="82">
        <v>0</v>
      </c>
      <c r="DK10" s="82">
        <v>0</v>
      </c>
      <c r="DL10" s="82">
        <v>20</v>
      </c>
      <c r="DM10" s="112">
        <f t="shared" si="42"/>
        <v>0</v>
      </c>
      <c r="DN10" s="82">
        <v>0</v>
      </c>
      <c r="DO10" s="82">
        <v>0</v>
      </c>
      <c r="DP10" s="82">
        <v>35</v>
      </c>
      <c r="DQ10" s="116">
        <f t="shared" si="43"/>
        <v>0</v>
      </c>
      <c r="DR10" s="82">
        <v>0</v>
      </c>
      <c r="DS10" s="82">
        <v>0</v>
      </c>
      <c r="DT10" s="82">
        <v>35</v>
      </c>
      <c r="DU10" s="117">
        <f t="shared" si="44"/>
        <v>0</v>
      </c>
      <c r="DV10" s="82">
        <v>0</v>
      </c>
      <c r="DW10" s="82">
        <v>0</v>
      </c>
      <c r="DX10" s="82">
        <v>10</v>
      </c>
      <c r="DY10" s="112">
        <f t="shared" si="45"/>
        <v>0</v>
      </c>
      <c r="DZ10" s="121">
        <f t="shared" si="6"/>
        <v>100</v>
      </c>
      <c r="EA10" s="126">
        <f t="shared" si="6"/>
        <v>0</v>
      </c>
      <c r="EB10" s="127">
        <f t="shared" si="7"/>
        <v>0</v>
      </c>
      <c r="EC10" s="90">
        <v>10</v>
      </c>
      <c r="ED10" s="66"/>
      <c r="EE10" s="87">
        <v>0</v>
      </c>
      <c r="EF10" s="87">
        <v>1</v>
      </c>
      <c r="EG10" s="82">
        <v>50</v>
      </c>
      <c r="EH10" s="68"/>
      <c r="EI10" s="87">
        <v>0</v>
      </c>
      <c r="EJ10" s="87">
        <v>1</v>
      </c>
      <c r="EK10" s="82">
        <v>50</v>
      </c>
      <c r="EL10" s="68"/>
      <c r="EM10" s="121">
        <f>EG10+EK10</f>
        <v>100</v>
      </c>
      <c r="EN10" s="121">
        <f t="shared" si="51"/>
        <v>0</v>
      </c>
      <c r="EO10" s="128">
        <f t="shared" si="52"/>
        <v>100</v>
      </c>
      <c r="EP10" s="15">
        <v>10</v>
      </c>
      <c r="EQ10" s="19"/>
      <c r="ER10" s="88">
        <v>0</v>
      </c>
      <c r="ES10" s="88">
        <v>1</v>
      </c>
      <c r="ET10" s="88">
        <v>100</v>
      </c>
      <c r="EU10" s="74"/>
      <c r="EV10" s="91">
        <f t="shared" si="11"/>
        <v>100</v>
      </c>
      <c r="EW10" s="91">
        <v>5</v>
      </c>
      <c r="EX10" s="19"/>
      <c r="EY10" s="88">
        <v>0</v>
      </c>
      <c r="EZ10" s="88">
        <v>1</v>
      </c>
      <c r="FA10" s="88">
        <v>100</v>
      </c>
      <c r="FB10" s="109">
        <f t="shared" si="46"/>
        <v>100</v>
      </c>
      <c r="FC10" s="91">
        <f t="shared" si="47"/>
        <v>100</v>
      </c>
      <c r="FD10" s="91">
        <v>10</v>
      </c>
      <c r="FE10" s="120"/>
      <c r="FF10" s="88">
        <v>100</v>
      </c>
      <c r="FG10" s="88">
        <v>1</v>
      </c>
      <c r="FH10" s="88">
        <v>25</v>
      </c>
      <c r="FI10" s="110">
        <f t="shared" si="48"/>
        <v>0</v>
      </c>
      <c r="FJ10" s="88">
        <v>100</v>
      </c>
      <c r="FK10" s="88">
        <v>1</v>
      </c>
      <c r="FL10" s="88">
        <v>25</v>
      </c>
      <c r="FM10" s="110">
        <f t="shared" si="49"/>
        <v>0</v>
      </c>
      <c r="FN10" s="88">
        <v>100</v>
      </c>
      <c r="FO10" s="88">
        <v>1</v>
      </c>
      <c r="FP10" s="88">
        <v>25</v>
      </c>
      <c r="FQ10" s="110">
        <f t="shared" si="50"/>
        <v>0</v>
      </c>
      <c r="FR10" s="88">
        <v>100</v>
      </c>
      <c r="FS10" s="88">
        <v>1</v>
      </c>
      <c r="FT10" s="88">
        <v>25</v>
      </c>
      <c r="FU10" s="69"/>
      <c r="FV10" s="109">
        <f t="shared" si="12"/>
        <v>100</v>
      </c>
      <c r="FW10" s="109">
        <f t="shared" si="13"/>
        <v>0</v>
      </c>
      <c r="FX10" s="131">
        <f t="shared" ref="FX10" si="53">FG10*(FH10+FI10)+FK10*(FL10+FM10)+FO10*(FP10+FQ10)+FS10*(FT10+FU10)</f>
        <v>100</v>
      </c>
      <c r="FY10" s="91">
        <v>10</v>
      </c>
      <c r="FZ10" s="70"/>
      <c r="GA10" s="31">
        <f t="shared" si="14"/>
        <v>100</v>
      </c>
      <c r="GB10" s="31">
        <f>AR10+CK10+DI10+ED10+EQ10+EX10+FE10</f>
        <v>0</v>
      </c>
      <c r="GC10" s="18">
        <f t="shared" si="15"/>
        <v>80.53</v>
      </c>
      <c r="GD10" s="18"/>
      <c r="GE10" s="19">
        <f t="shared" si="16"/>
        <v>80.53</v>
      </c>
    </row>
    <row r="11" spans="1:187" s="63" customFormat="1" ht="20.399999999999999" customHeight="1">
      <c r="A11" s="76">
        <v>6</v>
      </c>
      <c r="B11" s="76">
        <v>901</v>
      </c>
      <c r="C11" s="140" t="s">
        <v>70</v>
      </c>
      <c r="D11" s="83">
        <v>100</v>
      </c>
      <c r="E11" s="82">
        <v>1</v>
      </c>
      <c r="F11" s="82">
        <v>15</v>
      </c>
      <c r="G11" s="112">
        <f t="shared" si="17"/>
        <v>0</v>
      </c>
      <c r="H11" s="82">
        <v>100</v>
      </c>
      <c r="I11" s="82">
        <v>1</v>
      </c>
      <c r="J11" s="82">
        <v>10</v>
      </c>
      <c r="K11" s="112">
        <f t="shared" si="18"/>
        <v>0</v>
      </c>
      <c r="L11" s="98">
        <v>31.32</v>
      </c>
      <c r="M11" s="82">
        <v>0</v>
      </c>
      <c r="N11" s="82">
        <v>15</v>
      </c>
      <c r="O11" s="112">
        <f t="shared" si="19"/>
        <v>0</v>
      </c>
      <c r="P11" s="98">
        <v>-1.74</v>
      </c>
      <c r="Q11" s="82">
        <v>1</v>
      </c>
      <c r="R11" s="82">
        <v>10</v>
      </c>
      <c r="S11" s="112">
        <f t="shared" si="20"/>
        <v>0</v>
      </c>
      <c r="T11" s="82">
        <v>0</v>
      </c>
      <c r="U11" s="82">
        <v>0</v>
      </c>
      <c r="V11" s="82">
        <v>10</v>
      </c>
      <c r="W11" s="112">
        <f t="shared" si="21"/>
        <v>0</v>
      </c>
      <c r="X11" s="82">
        <v>0</v>
      </c>
      <c r="Y11" s="82">
        <v>1</v>
      </c>
      <c r="Z11" s="82">
        <v>10</v>
      </c>
      <c r="AA11" s="107">
        <f t="shared" si="22"/>
        <v>0</v>
      </c>
      <c r="AB11" s="82">
        <v>100</v>
      </c>
      <c r="AC11" s="82">
        <v>1</v>
      </c>
      <c r="AD11" s="82">
        <v>10</v>
      </c>
      <c r="AE11" s="112">
        <f t="shared" si="23"/>
        <v>0</v>
      </c>
      <c r="AF11" s="82">
        <v>100</v>
      </c>
      <c r="AG11" s="82">
        <v>1</v>
      </c>
      <c r="AH11" s="82">
        <v>10</v>
      </c>
      <c r="AI11" s="107">
        <f t="shared" si="24"/>
        <v>0</v>
      </c>
      <c r="AJ11" s="82">
        <v>1</v>
      </c>
      <c r="AK11" s="82">
        <v>1</v>
      </c>
      <c r="AL11" s="82">
        <v>10</v>
      </c>
      <c r="AM11" s="112">
        <f t="shared" si="25"/>
        <v>0</v>
      </c>
      <c r="AN11" s="118">
        <f>(F11+J11+N11+R11+V11+Z11+AD11+AH11+AL11)</f>
        <v>100</v>
      </c>
      <c r="AO11" s="119">
        <f>G11+K11+O11+S11+W11+AA11+AE11+AI11+AM11</f>
        <v>0</v>
      </c>
      <c r="AP11" s="120">
        <f t="shared" si="2"/>
        <v>75</v>
      </c>
      <c r="AQ11" s="89">
        <v>15</v>
      </c>
      <c r="AR11" s="19"/>
      <c r="AS11" s="82">
        <v>5.6</v>
      </c>
      <c r="AT11" s="82">
        <v>1</v>
      </c>
      <c r="AU11" s="82">
        <v>15</v>
      </c>
      <c r="AV11" s="107">
        <f t="shared" si="26"/>
        <v>0</v>
      </c>
      <c r="AW11" s="82">
        <v>12.8</v>
      </c>
      <c r="AX11" s="82">
        <v>1</v>
      </c>
      <c r="AY11" s="82">
        <v>15</v>
      </c>
      <c r="AZ11" s="107">
        <f t="shared" si="27"/>
        <v>0</v>
      </c>
      <c r="BA11" s="82">
        <v>8.1</v>
      </c>
      <c r="BB11" s="98">
        <v>0.9</v>
      </c>
      <c r="BC11" s="82">
        <v>8</v>
      </c>
      <c r="BD11" s="107">
        <f t="shared" si="28"/>
        <v>0</v>
      </c>
      <c r="BE11" s="82">
        <v>0</v>
      </c>
      <c r="BF11" s="82">
        <v>1</v>
      </c>
      <c r="BG11" s="82">
        <v>8</v>
      </c>
      <c r="BH11" s="107">
        <f t="shared" si="29"/>
        <v>0</v>
      </c>
      <c r="BI11" s="82">
        <v>0</v>
      </c>
      <c r="BJ11" s="82">
        <v>1</v>
      </c>
      <c r="BK11" s="82">
        <v>8</v>
      </c>
      <c r="BL11" s="107">
        <f t="shared" si="30"/>
        <v>0</v>
      </c>
      <c r="BM11" s="82">
        <v>0</v>
      </c>
      <c r="BN11" s="82">
        <v>1</v>
      </c>
      <c r="BO11" s="82">
        <v>8</v>
      </c>
      <c r="BP11" s="107">
        <f t="shared" si="31"/>
        <v>0</v>
      </c>
      <c r="BQ11" s="82">
        <v>0</v>
      </c>
      <c r="BR11" s="82">
        <v>1</v>
      </c>
      <c r="BS11" s="82">
        <v>8</v>
      </c>
      <c r="BT11" s="107">
        <f t="shared" si="32"/>
        <v>0</v>
      </c>
      <c r="BU11" s="82">
        <v>-3.4</v>
      </c>
      <c r="BV11" s="82">
        <v>0</v>
      </c>
      <c r="BW11" s="82">
        <v>10</v>
      </c>
      <c r="BX11" s="107">
        <f t="shared" si="33"/>
        <v>0</v>
      </c>
      <c r="BY11" s="99">
        <v>100</v>
      </c>
      <c r="BZ11" s="82">
        <v>1</v>
      </c>
      <c r="CA11" s="82">
        <v>10</v>
      </c>
      <c r="CB11" s="107">
        <f t="shared" si="34"/>
        <v>0</v>
      </c>
      <c r="CC11" s="82">
        <v>100</v>
      </c>
      <c r="CD11" s="82">
        <v>0.7</v>
      </c>
      <c r="CE11" s="82">
        <v>10</v>
      </c>
      <c r="CF11" s="107">
        <f t="shared" si="35"/>
        <v>0</v>
      </c>
      <c r="CG11" s="118">
        <f>CA11+BW11+BS11+BO11+BK11+BG11+BC11+AY11+AU11+CE11</f>
        <v>100</v>
      </c>
      <c r="CH11" s="123">
        <f t="shared" si="4"/>
        <v>0</v>
      </c>
      <c r="CI11" s="14">
        <f>AT11*(AU11+AV11)+AX11*(AY11+AZ11)+BB11*(BC11+BD11)+BF11*(BG11+BH11)+BJ11*(BK11+BL11)+BN11*(BO11+BP11)+BR11*(BS11+BT11)+BV11*(BW11+BX11)+BZ11*(CA11+CB11)+CD11*(CE11+CF11)</f>
        <v>86.2</v>
      </c>
      <c r="CJ11" s="14">
        <v>20</v>
      </c>
      <c r="CK11" s="19"/>
      <c r="CL11" s="82">
        <v>0</v>
      </c>
      <c r="CM11" s="82">
        <v>1</v>
      </c>
      <c r="CN11" s="82">
        <v>25</v>
      </c>
      <c r="CO11" s="138">
        <f t="shared" si="36"/>
        <v>8.3333333333333321</v>
      </c>
      <c r="CP11" s="64"/>
      <c r="CQ11" s="102"/>
      <c r="CR11" s="95"/>
      <c r="CS11" s="95"/>
      <c r="CT11" s="139"/>
      <c r="CU11" s="64"/>
      <c r="CV11" s="99">
        <v>0</v>
      </c>
      <c r="CW11" s="82">
        <v>1</v>
      </c>
      <c r="CX11" s="82">
        <v>25</v>
      </c>
      <c r="CY11" s="138">
        <f t="shared" si="37"/>
        <v>8.3333333333333321</v>
      </c>
      <c r="CZ11" s="67"/>
      <c r="DA11" s="99">
        <v>0</v>
      </c>
      <c r="DB11" s="82">
        <v>1</v>
      </c>
      <c r="DC11" s="85">
        <v>25</v>
      </c>
      <c r="DD11" s="138">
        <f t="shared" si="38"/>
        <v>8.3333333333333321</v>
      </c>
      <c r="DE11" s="119">
        <f t="shared" si="39"/>
        <v>75</v>
      </c>
      <c r="DF11" s="124">
        <f t="shared" si="40"/>
        <v>24.999999999999996</v>
      </c>
      <c r="DG11" s="125">
        <f t="shared" si="41"/>
        <v>99.999999999999986</v>
      </c>
      <c r="DH11" s="90">
        <v>20</v>
      </c>
      <c r="DI11" s="19"/>
      <c r="DJ11" s="82">
        <v>0</v>
      </c>
      <c r="DK11" s="82">
        <v>0</v>
      </c>
      <c r="DL11" s="82">
        <v>20</v>
      </c>
      <c r="DM11" s="112">
        <f t="shared" si="42"/>
        <v>0</v>
      </c>
      <c r="DN11" s="82">
        <v>0</v>
      </c>
      <c r="DO11" s="82">
        <v>0</v>
      </c>
      <c r="DP11" s="82">
        <v>35</v>
      </c>
      <c r="DQ11" s="116">
        <f t="shared" si="43"/>
        <v>0</v>
      </c>
      <c r="DR11" s="82">
        <v>0</v>
      </c>
      <c r="DS11" s="82">
        <v>0</v>
      </c>
      <c r="DT11" s="82">
        <v>35</v>
      </c>
      <c r="DU11" s="117">
        <f t="shared" si="44"/>
        <v>0</v>
      </c>
      <c r="DV11" s="82">
        <v>0</v>
      </c>
      <c r="DW11" s="82">
        <v>0</v>
      </c>
      <c r="DX11" s="82">
        <v>10</v>
      </c>
      <c r="DY11" s="112">
        <f t="shared" si="45"/>
        <v>0</v>
      </c>
      <c r="DZ11" s="121">
        <f>DL11+DP11+DT11+DX11</f>
        <v>100</v>
      </c>
      <c r="EA11" s="126">
        <f>DM11+DQ11+DU11+DY11</f>
        <v>0</v>
      </c>
      <c r="EB11" s="127">
        <f>DO11*(DP11+DQ11)+DK11*(DL11+DM11)+DS11*(DT11+DU11)+DW11*(DX11+DY11)</f>
        <v>0</v>
      </c>
      <c r="EC11" s="90">
        <v>10</v>
      </c>
      <c r="ED11" s="66"/>
      <c r="EE11" s="87">
        <v>0</v>
      </c>
      <c r="EF11" s="87">
        <v>1</v>
      </c>
      <c r="EG11" s="82">
        <v>50</v>
      </c>
      <c r="EH11" s="64"/>
      <c r="EI11" s="87">
        <v>0</v>
      </c>
      <c r="EJ11" s="87">
        <v>1</v>
      </c>
      <c r="EK11" s="82">
        <v>50</v>
      </c>
      <c r="EL11" s="65"/>
      <c r="EM11" s="121">
        <f>EG11+EK11</f>
        <v>100</v>
      </c>
      <c r="EN11" s="121">
        <f>EH11+EL11</f>
        <v>0</v>
      </c>
      <c r="EO11" s="129">
        <f>EF11*(EG11+EH11)+EJ11*(EK11+EL11)</f>
        <v>100</v>
      </c>
      <c r="EP11" s="15">
        <v>10</v>
      </c>
      <c r="EQ11" s="19"/>
      <c r="ER11" s="88">
        <v>0</v>
      </c>
      <c r="ES11" s="88">
        <v>1</v>
      </c>
      <c r="ET11" s="88">
        <v>100</v>
      </c>
      <c r="EU11" s="74"/>
      <c r="EV11" s="91">
        <f>ES11*ET11</f>
        <v>100</v>
      </c>
      <c r="EW11" s="91">
        <v>5</v>
      </c>
      <c r="EX11" s="19"/>
      <c r="EY11" s="88">
        <v>0</v>
      </c>
      <c r="EZ11" s="88">
        <v>1</v>
      </c>
      <c r="FA11" s="88">
        <v>100</v>
      </c>
      <c r="FB11" s="109">
        <f t="shared" si="46"/>
        <v>100</v>
      </c>
      <c r="FC11" s="91">
        <f t="shared" si="47"/>
        <v>100</v>
      </c>
      <c r="FD11" s="91">
        <v>10</v>
      </c>
      <c r="FE11" s="19"/>
      <c r="FF11" s="88">
        <v>100</v>
      </c>
      <c r="FG11" s="88">
        <v>1</v>
      </c>
      <c r="FH11" s="88">
        <v>25</v>
      </c>
      <c r="FI11" s="110">
        <f t="shared" si="48"/>
        <v>0</v>
      </c>
      <c r="FJ11" s="88">
        <v>100</v>
      </c>
      <c r="FK11" s="88">
        <v>1</v>
      </c>
      <c r="FL11" s="88">
        <v>25</v>
      </c>
      <c r="FM11" s="110">
        <f t="shared" si="49"/>
        <v>0</v>
      </c>
      <c r="FN11" s="88">
        <v>100</v>
      </c>
      <c r="FO11" s="88">
        <v>1</v>
      </c>
      <c r="FP11" s="88">
        <v>25</v>
      </c>
      <c r="FQ11" s="110">
        <f t="shared" si="50"/>
        <v>0</v>
      </c>
      <c r="FR11" s="88">
        <v>100</v>
      </c>
      <c r="FS11" s="88">
        <v>1</v>
      </c>
      <c r="FT11" s="88">
        <v>25</v>
      </c>
      <c r="FU11" s="69"/>
      <c r="FV11" s="109">
        <f>FH11+FL11+FP11+FT11</f>
        <v>100</v>
      </c>
      <c r="FW11" s="109">
        <f>FI11+FM11+FQ11+FU11</f>
        <v>0</v>
      </c>
      <c r="FX11" s="131">
        <f>FG11*(FH11+FI11)+FK11*(FL11+FM11)+FO11*(FP11+FQ11)+FS11*(FT11+FU11)</f>
        <v>100</v>
      </c>
      <c r="FY11" s="91">
        <v>10</v>
      </c>
      <c r="FZ11" s="73"/>
      <c r="GA11" s="31">
        <f t="shared" si="14"/>
        <v>100</v>
      </c>
      <c r="GB11" s="31">
        <f>AR11+CK11+DI11+ED11+EQ11+EX11+FE11+FZ11</f>
        <v>0</v>
      </c>
      <c r="GC11" s="18">
        <f t="shared" si="15"/>
        <v>78.489999999999995</v>
      </c>
      <c r="GD11" s="18"/>
      <c r="GE11" s="19">
        <f>GC11-GD11</f>
        <v>78.489999999999995</v>
      </c>
    </row>
    <row r="12" spans="1:187" s="63" customFormat="1" ht="20.399999999999999" customHeight="1">
      <c r="A12" s="76">
        <v>7</v>
      </c>
      <c r="B12" s="76">
        <v>901</v>
      </c>
      <c r="C12" s="140" t="s">
        <v>71</v>
      </c>
      <c r="D12" s="83">
        <v>100</v>
      </c>
      <c r="E12" s="82">
        <v>1</v>
      </c>
      <c r="F12" s="82">
        <v>15</v>
      </c>
      <c r="G12" s="112">
        <f t="shared" si="17"/>
        <v>0</v>
      </c>
      <c r="H12" s="82">
        <v>100</v>
      </c>
      <c r="I12" s="82">
        <v>1</v>
      </c>
      <c r="J12" s="82">
        <v>10</v>
      </c>
      <c r="K12" s="112">
        <f t="shared" si="18"/>
        <v>0</v>
      </c>
      <c r="L12" s="98">
        <v>6.71</v>
      </c>
      <c r="M12" s="82">
        <v>0.5</v>
      </c>
      <c r="N12" s="82">
        <v>15</v>
      </c>
      <c r="O12" s="112">
        <f t="shared" si="19"/>
        <v>0</v>
      </c>
      <c r="P12" s="98">
        <v>-0.65</v>
      </c>
      <c r="Q12" s="82">
        <v>1</v>
      </c>
      <c r="R12" s="82">
        <v>10</v>
      </c>
      <c r="S12" s="112">
        <f t="shared" si="20"/>
        <v>0</v>
      </c>
      <c r="T12" s="82">
        <v>0</v>
      </c>
      <c r="U12" s="82">
        <v>0</v>
      </c>
      <c r="V12" s="82">
        <v>10</v>
      </c>
      <c r="W12" s="112">
        <f t="shared" si="21"/>
        <v>0</v>
      </c>
      <c r="X12" s="82">
        <v>0</v>
      </c>
      <c r="Y12" s="82">
        <v>1</v>
      </c>
      <c r="Z12" s="82">
        <v>10</v>
      </c>
      <c r="AA12" s="107">
        <f t="shared" si="22"/>
        <v>0</v>
      </c>
      <c r="AB12" s="82">
        <v>100</v>
      </c>
      <c r="AC12" s="82">
        <v>1</v>
      </c>
      <c r="AD12" s="82">
        <v>10</v>
      </c>
      <c r="AE12" s="112">
        <f t="shared" si="23"/>
        <v>0</v>
      </c>
      <c r="AF12" s="82">
        <v>100</v>
      </c>
      <c r="AG12" s="82">
        <v>1</v>
      </c>
      <c r="AH12" s="82">
        <v>10</v>
      </c>
      <c r="AI12" s="107">
        <f t="shared" si="24"/>
        <v>0</v>
      </c>
      <c r="AJ12" s="82">
        <v>1</v>
      </c>
      <c r="AK12" s="82">
        <v>1</v>
      </c>
      <c r="AL12" s="82">
        <v>10</v>
      </c>
      <c r="AM12" s="112">
        <f t="shared" si="25"/>
        <v>0</v>
      </c>
      <c r="AN12" s="118">
        <f>(F12+J12+N12+R12+V12+Z12+AD12+AH12+AL12)</f>
        <v>100</v>
      </c>
      <c r="AO12" s="119">
        <f>G12+K12+O12+S12+W12+AA12+AE12+AI12+AM12</f>
        <v>0</v>
      </c>
      <c r="AP12" s="120">
        <f t="shared" si="2"/>
        <v>82.5</v>
      </c>
      <c r="AQ12" s="89">
        <v>15</v>
      </c>
      <c r="AR12" s="120"/>
      <c r="AS12" s="82">
        <v>54.6</v>
      </c>
      <c r="AT12" s="82">
        <v>0.91</v>
      </c>
      <c r="AU12" s="82">
        <v>15</v>
      </c>
      <c r="AV12" s="107">
        <f t="shared" si="26"/>
        <v>0</v>
      </c>
      <c r="AW12" s="82">
        <v>0</v>
      </c>
      <c r="AX12" s="82">
        <v>1</v>
      </c>
      <c r="AY12" s="82">
        <v>15</v>
      </c>
      <c r="AZ12" s="107">
        <f t="shared" si="27"/>
        <v>0</v>
      </c>
      <c r="BA12" s="82">
        <v>0</v>
      </c>
      <c r="BB12" s="82">
        <v>1</v>
      </c>
      <c r="BC12" s="82">
        <v>8</v>
      </c>
      <c r="BD12" s="107">
        <f t="shared" si="28"/>
        <v>0</v>
      </c>
      <c r="BE12" s="82">
        <v>0</v>
      </c>
      <c r="BF12" s="82">
        <v>1</v>
      </c>
      <c r="BG12" s="82">
        <v>8</v>
      </c>
      <c r="BH12" s="107">
        <f t="shared" si="29"/>
        <v>0</v>
      </c>
      <c r="BI12" s="82">
        <v>0</v>
      </c>
      <c r="BJ12" s="82">
        <v>1</v>
      </c>
      <c r="BK12" s="82">
        <v>8</v>
      </c>
      <c r="BL12" s="107">
        <f t="shared" si="30"/>
        <v>0</v>
      </c>
      <c r="BM12" s="82">
        <v>0</v>
      </c>
      <c r="BN12" s="82">
        <v>1</v>
      </c>
      <c r="BO12" s="82">
        <v>8</v>
      </c>
      <c r="BP12" s="107">
        <f t="shared" si="31"/>
        <v>0</v>
      </c>
      <c r="BQ12" s="82">
        <v>0</v>
      </c>
      <c r="BR12" s="82">
        <v>1</v>
      </c>
      <c r="BS12" s="82">
        <v>8</v>
      </c>
      <c r="BT12" s="107">
        <f t="shared" si="32"/>
        <v>0</v>
      </c>
      <c r="BU12" s="82">
        <v>0</v>
      </c>
      <c r="BV12" s="82">
        <v>1</v>
      </c>
      <c r="BW12" s="82">
        <v>10</v>
      </c>
      <c r="BX12" s="107">
        <f t="shared" si="33"/>
        <v>0</v>
      </c>
      <c r="BY12" s="99">
        <v>100</v>
      </c>
      <c r="BZ12" s="82">
        <v>1</v>
      </c>
      <c r="CA12" s="82">
        <v>10</v>
      </c>
      <c r="CB12" s="107">
        <f t="shared" si="34"/>
        <v>0</v>
      </c>
      <c r="CC12" s="82">
        <v>100</v>
      </c>
      <c r="CD12" s="82">
        <v>0.7</v>
      </c>
      <c r="CE12" s="82">
        <v>10</v>
      </c>
      <c r="CF12" s="107">
        <f t="shared" si="35"/>
        <v>0</v>
      </c>
      <c r="CG12" s="118">
        <f>CA12+BW12+BS12+BO12+BK12+BG12+BC12+AY12+AU12+CE12</f>
        <v>100</v>
      </c>
      <c r="CH12" s="123">
        <f t="shared" si="4"/>
        <v>0</v>
      </c>
      <c r="CI12" s="14">
        <f>AT12*(AU12+AV12)+AX12*(AY12+AZ12)+BB12*(BC12+BD12)+BF12*(BG12+BH12)+BJ12*(BK12+BL12)+BN12*(BO12+BP12)+BR12*(BS12+BT12)+BV12*(BW12+BX12)+BZ12*(CA12+CB12)+CD12*(CE12+CF12)</f>
        <v>95.65</v>
      </c>
      <c r="CJ12" s="14">
        <v>20</v>
      </c>
      <c r="CK12" s="19"/>
      <c r="CL12" s="82">
        <v>0</v>
      </c>
      <c r="CM12" s="82">
        <v>1</v>
      </c>
      <c r="CN12" s="82">
        <v>25</v>
      </c>
      <c r="CO12" s="138">
        <f t="shared" si="36"/>
        <v>8.3333333333333321</v>
      </c>
      <c r="CP12" s="64"/>
      <c r="CQ12" s="102"/>
      <c r="CR12" s="95"/>
      <c r="CS12" s="95"/>
      <c r="CT12" s="139"/>
      <c r="CU12" s="64"/>
      <c r="CV12" s="99">
        <v>0</v>
      </c>
      <c r="CW12" s="82">
        <v>1</v>
      </c>
      <c r="CX12" s="82">
        <v>25</v>
      </c>
      <c r="CY12" s="138">
        <f t="shared" si="37"/>
        <v>8.3333333333333321</v>
      </c>
      <c r="CZ12" s="67"/>
      <c r="DA12" s="99">
        <v>0</v>
      </c>
      <c r="DB12" s="82">
        <v>1</v>
      </c>
      <c r="DC12" s="85">
        <v>25</v>
      </c>
      <c r="DD12" s="138">
        <f t="shared" si="38"/>
        <v>8.3333333333333321</v>
      </c>
      <c r="DE12" s="119">
        <f t="shared" si="39"/>
        <v>75</v>
      </c>
      <c r="DF12" s="124">
        <f t="shared" si="40"/>
        <v>24.999999999999996</v>
      </c>
      <c r="DG12" s="125">
        <f t="shared" si="41"/>
        <v>99.999999999999986</v>
      </c>
      <c r="DH12" s="90">
        <v>20</v>
      </c>
      <c r="DI12" s="19"/>
      <c r="DJ12" s="82">
        <v>0</v>
      </c>
      <c r="DK12" s="82">
        <v>0</v>
      </c>
      <c r="DL12" s="82">
        <v>20</v>
      </c>
      <c r="DM12" s="112">
        <f t="shared" si="42"/>
        <v>0</v>
      </c>
      <c r="DN12" s="82">
        <v>0</v>
      </c>
      <c r="DO12" s="82">
        <v>0</v>
      </c>
      <c r="DP12" s="82">
        <v>35</v>
      </c>
      <c r="DQ12" s="116">
        <f t="shared" si="43"/>
        <v>0</v>
      </c>
      <c r="DR12" s="82">
        <v>0</v>
      </c>
      <c r="DS12" s="82">
        <v>0</v>
      </c>
      <c r="DT12" s="82">
        <v>35</v>
      </c>
      <c r="DU12" s="117">
        <f t="shared" si="44"/>
        <v>0</v>
      </c>
      <c r="DV12" s="93">
        <v>0</v>
      </c>
      <c r="DW12" s="93">
        <v>0</v>
      </c>
      <c r="DX12" s="93">
        <v>10</v>
      </c>
      <c r="DY12" s="112">
        <f t="shared" si="45"/>
        <v>0</v>
      </c>
      <c r="DZ12" s="121">
        <f>DL12+DP12+DT12+DX12</f>
        <v>100</v>
      </c>
      <c r="EA12" s="126">
        <f>DM12+DQ12+DU12+DY12</f>
        <v>0</v>
      </c>
      <c r="EB12" s="127">
        <f>DO12*(DP12+DQ12)+DK12*(DL12+DM12)+DS12*(DT12+DU12)+DW12*(DX12+DY12)</f>
        <v>0</v>
      </c>
      <c r="EC12" s="90">
        <v>10</v>
      </c>
      <c r="ED12" s="66"/>
      <c r="EE12" s="87">
        <v>0</v>
      </c>
      <c r="EF12" s="87">
        <v>1</v>
      </c>
      <c r="EG12" s="82">
        <v>50</v>
      </c>
      <c r="EH12" s="68"/>
      <c r="EI12" s="87">
        <v>0</v>
      </c>
      <c r="EJ12" s="87">
        <v>1</v>
      </c>
      <c r="EK12" s="82">
        <v>50</v>
      </c>
      <c r="EL12" s="68"/>
      <c r="EM12" s="121">
        <f>EG12+EK12</f>
        <v>100</v>
      </c>
      <c r="EN12" s="121">
        <f>EH12+EL12</f>
        <v>0</v>
      </c>
      <c r="EO12" s="128">
        <f>EF12*(EG12+EH12)+EJ12*(EK12+EL12)</f>
        <v>100</v>
      </c>
      <c r="EP12" s="15">
        <v>10</v>
      </c>
      <c r="EQ12" s="19"/>
      <c r="ER12" s="88">
        <v>0</v>
      </c>
      <c r="ES12" s="88">
        <v>1</v>
      </c>
      <c r="ET12" s="88">
        <v>100</v>
      </c>
      <c r="EU12" s="74"/>
      <c r="EV12" s="91">
        <f>ES12*ET12</f>
        <v>100</v>
      </c>
      <c r="EW12" s="91">
        <v>5</v>
      </c>
      <c r="EX12" s="19"/>
      <c r="EY12" s="88">
        <v>0</v>
      </c>
      <c r="EZ12" s="88">
        <v>1</v>
      </c>
      <c r="FA12" s="88">
        <v>100</v>
      </c>
      <c r="FB12" s="109">
        <f>FA12</f>
        <v>100</v>
      </c>
      <c r="FC12" s="91">
        <f>EZ12*FA12</f>
        <v>100</v>
      </c>
      <c r="FD12" s="91">
        <v>10</v>
      </c>
      <c r="FE12" s="120"/>
      <c r="FF12" s="88">
        <v>100</v>
      </c>
      <c r="FG12" s="88">
        <v>1</v>
      </c>
      <c r="FH12" s="88">
        <v>25</v>
      </c>
      <c r="FI12" s="110">
        <f t="shared" si="48"/>
        <v>0</v>
      </c>
      <c r="FJ12" s="88">
        <v>100</v>
      </c>
      <c r="FK12" s="88">
        <v>1</v>
      </c>
      <c r="FL12" s="88">
        <v>25</v>
      </c>
      <c r="FM12" s="110">
        <f t="shared" si="49"/>
        <v>0</v>
      </c>
      <c r="FN12" s="88">
        <v>100</v>
      </c>
      <c r="FO12" s="88">
        <v>1</v>
      </c>
      <c r="FP12" s="88">
        <v>25</v>
      </c>
      <c r="FQ12" s="110">
        <f t="shared" si="50"/>
        <v>0</v>
      </c>
      <c r="FR12" s="88">
        <v>100</v>
      </c>
      <c r="FS12" s="88">
        <v>1</v>
      </c>
      <c r="FT12" s="88">
        <v>25</v>
      </c>
      <c r="FU12" s="69"/>
      <c r="FV12" s="109">
        <f>FH12+FL12+FP12+FT12</f>
        <v>100</v>
      </c>
      <c r="FW12" s="109">
        <f>FI12+FM12+FQ12+FU12</f>
        <v>0</v>
      </c>
      <c r="FX12" s="131">
        <f>FG12*(FH12+FI12)+FK12*(FL12+FM12)+FO12*(FP12+FQ12)+FS12*(FT12+FU12)</f>
        <v>100</v>
      </c>
      <c r="FY12" s="91">
        <v>10</v>
      </c>
      <c r="FZ12" s="70"/>
      <c r="GA12" s="31">
        <f t="shared" si="14"/>
        <v>100</v>
      </c>
      <c r="GB12" s="31">
        <f>AR12+CK12+DI12+ED12+EQ12+EX12+FE12+FZ12</f>
        <v>0</v>
      </c>
      <c r="GC12" s="18">
        <f t="shared" si="15"/>
        <v>81.504999999999995</v>
      </c>
      <c r="GD12" s="18"/>
      <c r="GE12" s="19">
        <f>GC12-GD12</f>
        <v>81.504999999999995</v>
      </c>
    </row>
    <row r="13" spans="1:187" s="63" customFormat="1" ht="20.399999999999999" customHeight="1">
      <c r="A13" s="76">
        <v>8</v>
      </c>
      <c r="B13" s="77">
        <v>948</v>
      </c>
      <c r="C13" s="141" t="s">
        <v>72</v>
      </c>
      <c r="D13" s="94"/>
      <c r="E13" s="95"/>
      <c r="F13" s="95"/>
      <c r="G13" s="113"/>
      <c r="H13" s="82">
        <v>0</v>
      </c>
      <c r="I13" s="82">
        <v>0</v>
      </c>
      <c r="J13" s="82">
        <f>10</f>
        <v>10</v>
      </c>
      <c r="K13" s="112">
        <f t="shared" si="18"/>
        <v>3.3333333333333335</v>
      </c>
      <c r="L13" s="98">
        <v>12.95</v>
      </c>
      <c r="M13" s="82">
        <v>0</v>
      </c>
      <c r="N13" s="82">
        <v>15</v>
      </c>
      <c r="O13" s="112">
        <f t="shared" si="19"/>
        <v>5</v>
      </c>
      <c r="P13" s="98">
        <v>-7.0000000000000007E-2</v>
      </c>
      <c r="Q13" s="82">
        <v>1</v>
      </c>
      <c r="R13" s="82">
        <v>10</v>
      </c>
      <c r="S13" s="112">
        <f t="shared" si="20"/>
        <v>3.3333333333333335</v>
      </c>
      <c r="T13" s="85">
        <v>0</v>
      </c>
      <c r="U13" s="85">
        <v>0</v>
      </c>
      <c r="V13" s="82">
        <v>10</v>
      </c>
      <c r="W13" s="112">
        <f t="shared" si="21"/>
        <v>3.3333333333333335</v>
      </c>
      <c r="X13" s="82">
        <v>0</v>
      </c>
      <c r="Y13" s="82">
        <v>1</v>
      </c>
      <c r="Z13" s="82">
        <v>10</v>
      </c>
      <c r="AA13" s="107">
        <f t="shared" si="22"/>
        <v>3.3333333333333335</v>
      </c>
      <c r="AB13" s="82">
        <v>0</v>
      </c>
      <c r="AC13" s="82">
        <v>0</v>
      </c>
      <c r="AD13" s="82">
        <v>10</v>
      </c>
      <c r="AE13" s="112">
        <f t="shared" si="23"/>
        <v>3.3333333333333335</v>
      </c>
      <c r="AF13" s="82">
        <v>100</v>
      </c>
      <c r="AG13" s="82">
        <v>1</v>
      </c>
      <c r="AH13" s="82">
        <v>10</v>
      </c>
      <c r="AI13" s="107">
        <f t="shared" si="24"/>
        <v>3.3333333333333335</v>
      </c>
      <c r="AJ13" s="95"/>
      <c r="AK13" s="95"/>
      <c r="AL13" s="95"/>
      <c r="AM13" s="115"/>
      <c r="AN13" s="118">
        <f t="shared" si="0"/>
        <v>75</v>
      </c>
      <c r="AO13" s="119">
        <f t="shared" si="1"/>
        <v>25</v>
      </c>
      <c r="AP13" s="120">
        <f t="shared" si="2"/>
        <v>40</v>
      </c>
      <c r="AQ13" s="89">
        <v>15</v>
      </c>
      <c r="AR13" s="19"/>
      <c r="AS13" s="86">
        <v>-23</v>
      </c>
      <c r="AT13" s="82">
        <v>1</v>
      </c>
      <c r="AU13" s="82">
        <v>15</v>
      </c>
      <c r="AV13" s="107">
        <f t="shared" si="26"/>
        <v>0</v>
      </c>
      <c r="AW13" s="82">
        <v>0</v>
      </c>
      <c r="AX13" s="82">
        <v>1</v>
      </c>
      <c r="AY13" s="82">
        <v>15</v>
      </c>
      <c r="AZ13" s="107">
        <f t="shared" si="27"/>
        <v>0</v>
      </c>
      <c r="BA13" s="82">
        <v>0</v>
      </c>
      <c r="BB13" s="82">
        <v>1</v>
      </c>
      <c r="BC13" s="82">
        <v>8</v>
      </c>
      <c r="BD13" s="107">
        <f t="shared" si="28"/>
        <v>0</v>
      </c>
      <c r="BE13" s="82">
        <v>0</v>
      </c>
      <c r="BF13" s="82">
        <v>1</v>
      </c>
      <c r="BG13" s="82">
        <v>8</v>
      </c>
      <c r="BH13" s="107">
        <f t="shared" si="29"/>
        <v>0</v>
      </c>
      <c r="BI13" s="82">
        <v>0</v>
      </c>
      <c r="BJ13" s="82">
        <v>1</v>
      </c>
      <c r="BK13" s="82">
        <v>8</v>
      </c>
      <c r="BL13" s="107">
        <f t="shared" si="30"/>
        <v>0</v>
      </c>
      <c r="BM13" s="82">
        <v>-10.4</v>
      </c>
      <c r="BN13" s="82">
        <v>1</v>
      </c>
      <c r="BO13" s="82">
        <v>8</v>
      </c>
      <c r="BP13" s="107">
        <f t="shared" si="31"/>
        <v>0</v>
      </c>
      <c r="BQ13" s="82">
        <v>0</v>
      </c>
      <c r="BR13" s="82">
        <v>1</v>
      </c>
      <c r="BS13" s="82">
        <v>8</v>
      </c>
      <c r="BT13" s="107">
        <f t="shared" si="32"/>
        <v>0</v>
      </c>
      <c r="BU13" s="82">
        <v>0</v>
      </c>
      <c r="BV13" s="82">
        <v>1</v>
      </c>
      <c r="BW13" s="82">
        <v>10</v>
      </c>
      <c r="BX13" s="107">
        <f t="shared" si="33"/>
        <v>0</v>
      </c>
      <c r="BY13" s="99">
        <v>100</v>
      </c>
      <c r="BZ13" s="82">
        <v>1</v>
      </c>
      <c r="CA13" s="82">
        <v>10</v>
      </c>
      <c r="CB13" s="107">
        <f t="shared" si="34"/>
        <v>0</v>
      </c>
      <c r="CC13" s="82">
        <v>126.3</v>
      </c>
      <c r="CD13" s="82">
        <v>1</v>
      </c>
      <c r="CE13" s="82">
        <v>10</v>
      </c>
      <c r="CF13" s="107">
        <f t="shared" si="35"/>
        <v>0</v>
      </c>
      <c r="CG13" s="118">
        <f t="shared" si="3"/>
        <v>100</v>
      </c>
      <c r="CH13" s="123">
        <f t="shared" si="4"/>
        <v>0</v>
      </c>
      <c r="CI13" s="14">
        <f t="shared" si="5"/>
        <v>100</v>
      </c>
      <c r="CJ13" s="14">
        <v>20</v>
      </c>
      <c r="CK13" s="19"/>
      <c r="CL13" s="82">
        <v>0</v>
      </c>
      <c r="CM13" s="82">
        <v>1</v>
      </c>
      <c r="CN13" s="82">
        <v>25</v>
      </c>
      <c r="CO13" s="138">
        <f t="shared" si="36"/>
        <v>0</v>
      </c>
      <c r="CP13" s="64"/>
      <c r="CQ13" s="100">
        <v>1</v>
      </c>
      <c r="CR13" s="82">
        <v>1</v>
      </c>
      <c r="CS13" s="82">
        <v>25</v>
      </c>
      <c r="CT13" s="138">
        <f t="shared" ref="CT13" si="54">CS13/(CN13+CS13+CX13+DC13)*(100-(CN13+CS13+CX13+DC13))</f>
        <v>0</v>
      </c>
      <c r="CU13" s="64"/>
      <c r="CV13" s="99">
        <v>0</v>
      </c>
      <c r="CW13" s="82">
        <v>1</v>
      </c>
      <c r="CX13" s="82">
        <v>25</v>
      </c>
      <c r="CY13" s="138">
        <f t="shared" si="37"/>
        <v>0</v>
      </c>
      <c r="CZ13" s="67"/>
      <c r="DA13" s="99">
        <v>0</v>
      </c>
      <c r="DB13" s="82">
        <v>1</v>
      </c>
      <c r="DC13" s="85">
        <v>25</v>
      </c>
      <c r="DD13" s="138">
        <f t="shared" si="38"/>
        <v>0</v>
      </c>
      <c r="DE13" s="119">
        <f t="shared" si="39"/>
        <v>100</v>
      </c>
      <c r="DF13" s="124">
        <f t="shared" si="40"/>
        <v>0</v>
      </c>
      <c r="DG13" s="125">
        <f t="shared" si="41"/>
        <v>100</v>
      </c>
      <c r="DH13" s="90">
        <v>20</v>
      </c>
      <c r="DI13" s="19"/>
      <c r="DJ13" s="82">
        <v>0</v>
      </c>
      <c r="DK13" s="82">
        <v>0</v>
      </c>
      <c r="DL13" s="82">
        <v>20</v>
      </c>
      <c r="DM13" s="112">
        <f t="shared" si="42"/>
        <v>0</v>
      </c>
      <c r="DN13" s="82">
        <v>0</v>
      </c>
      <c r="DO13" s="82">
        <v>0</v>
      </c>
      <c r="DP13" s="82">
        <v>35</v>
      </c>
      <c r="DQ13" s="116">
        <f t="shared" si="43"/>
        <v>0</v>
      </c>
      <c r="DR13" s="82">
        <v>0</v>
      </c>
      <c r="DS13" s="82">
        <v>0</v>
      </c>
      <c r="DT13" s="82">
        <v>35</v>
      </c>
      <c r="DU13" s="117">
        <f t="shared" si="44"/>
        <v>0</v>
      </c>
      <c r="DV13" s="82">
        <v>0</v>
      </c>
      <c r="DW13" s="82">
        <v>0</v>
      </c>
      <c r="DX13" s="82">
        <v>10</v>
      </c>
      <c r="DY13" s="112">
        <f t="shared" si="45"/>
        <v>0</v>
      </c>
      <c r="DZ13" s="121">
        <f t="shared" si="6"/>
        <v>100</v>
      </c>
      <c r="EA13" s="126">
        <f t="shared" si="6"/>
        <v>0</v>
      </c>
      <c r="EB13" s="127">
        <f t="shared" si="7"/>
        <v>0</v>
      </c>
      <c r="EC13" s="90">
        <v>10</v>
      </c>
      <c r="ED13" s="66"/>
      <c r="EE13" s="87">
        <v>0</v>
      </c>
      <c r="EF13" s="87">
        <v>1</v>
      </c>
      <c r="EG13" s="82">
        <v>50</v>
      </c>
      <c r="EH13" s="67"/>
      <c r="EI13" s="87">
        <v>0</v>
      </c>
      <c r="EJ13" s="87">
        <v>1</v>
      </c>
      <c r="EK13" s="82">
        <v>50</v>
      </c>
      <c r="EL13" s="67"/>
      <c r="EM13" s="121">
        <f t="shared" si="51"/>
        <v>100</v>
      </c>
      <c r="EN13" s="121">
        <f t="shared" si="51"/>
        <v>0</v>
      </c>
      <c r="EO13" s="128">
        <f t="shared" si="52"/>
        <v>100</v>
      </c>
      <c r="EP13" s="15">
        <v>10</v>
      </c>
      <c r="EQ13" s="19"/>
      <c r="ER13" s="88">
        <v>0</v>
      </c>
      <c r="ES13" s="88">
        <v>1</v>
      </c>
      <c r="ET13" s="88">
        <v>100</v>
      </c>
      <c r="EU13" s="74"/>
      <c r="EV13" s="91">
        <f t="shared" si="11"/>
        <v>100</v>
      </c>
      <c r="EW13" s="91">
        <v>5</v>
      </c>
      <c r="EX13" s="19"/>
      <c r="EY13" s="88">
        <v>0</v>
      </c>
      <c r="EZ13" s="88">
        <v>1</v>
      </c>
      <c r="FA13" s="88">
        <v>100</v>
      </c>
      <c r="FB13" s="109">
        <f t="shared" si="46"/>
        <v>100</v>
      </c>
      <c r="FC13" s="91">
        <f t="shared" si="47"/>
        <v>100</v>
      </c>
      <c r="FD13" s="91">
        <v>10</v>
      </c>
      <c r="FE13" s="19"/>
      <c r="FF13" s="88">
        <v>100</v>
      </c>
      <c r="FG13" s="88">
        <v>1</v>
      </c>
      <c r="FH13" s="88">
        <v>25</v>
      </c>
      <c r="FI13" s="110">
        <f t="shared" si="48"/>
        <v>0</v>
      </c>
      <c r="FJ13" s="88">
        <v>100</v>
      </c>
      <c r="FK13" s="88">
        <v>1</v>
      </c>
      <c r="FL13" s="88">
        <v>25</v>
      </c>
      <c r="FM13" s="110">
        <f t="shared" si="49"/>
        <v>0</v>
      </c>
      <c r="FN13" s="88">
        <v>100</v>
      </c>
      <c r="FO13" s="88">
        <v>1</v>
      </c>
      <c r="FP13" s="88">
        <v>25</v>
      </c>
      <c r="FQ13" s="110">
        <f t="shared" si="50"/>
        <v>0</v>
      </c>
      <c r="FR13" s="88">
        <v>100</v>
      </c>
      <c r="FS13" s="88">
        <v>1</v>
      </c>
      <c r="FT13" s="88">
        <v>25</v>
      </c>
      <c r="FU13" s="69"/>
      <c r="FV13" s="109">
        <f t="shared" si="12"/>
        <v>100</v>
      </c>
      <c r="FW13" s="109">
        <f t="shared" si="13"/>
        <v>0</v>
      </c>
      <c r="FX13" s="131">
        <f>FG13*(FH13+FI13)+FK13*(FL13+FM13)+FO13*(FP13+FQ13)+FS13*(FT13+FU13)</f>
        <v>100</v>
      </c>
      <c r="FY13" s="91">
        <v>10</v>
      </c>
      <c r="FZ13" s="70"/>
      <c r="GA13" s="31">
        <f t="shared" si="14"/>
        <v>100</v>
      </c>
      <c r="GB13" s="31">
        <f>AR13+CK13+DI13+ED13+EQ13+EX13+FE13</f>
        <v>0</v>
      </c>
      <c r="GC13" s="18">
        <f t="shared" si="15"/>
        <v>76</v>
      </c>
      <c r="GD13" s="18"/>
      <c r="GE13" s="19">
        <f t="shared" si="16"/>
        <v>76</v>
      </c>
    </row>
    <row r="14" spans="1:187" s="63" customFormat="1" ht="21">
      <c r="A14" s="76">
        <v>9</v>
      </c>
      <c r="B14" s="76">
        <v>974</v>
      </c>
      <c r="C14" s="141" t="s">
        <v>73</v>
      </c>
      <c r="D14" s="94"/>
      <c r="E14" s="95"/>
      <c r="F14" s="95"/>
      <c r="G14" s="113"/>
      <c r="H14" s="82">
        <v>100</v>
      </c>
      <c r="I14" s="82">
        <v>1</v>
      </c>
      <c r="J14" s="82">
        <v>10</v>
      </c>
      <c r="K14" s="112">
        <f t="shared" si="18"/>
        <v>1.7647058823529411</v>
      </c>
      <c r="L14" s="98">
        <v>8.8800000000000008</v>
      </c>
      <c r="M14" s="82">
        <v>0.3</v>
      </c>
      <c r="N14" s="82">
        <v>15</v>
      </c>
      <c r="O14" s="112">
        <f t="shared" si="19"/>
        <v>2.6470588235294121</v>
      </c>
      <c r="P14" s="98">
        <v>-0.14000000000000001</v>
      </c>
      <c r="Q14" s="82">
        <v>1</v>
      </c>
      <c r="R14" s="82">
        <v>10</v>
      </c>
      <c r="S14" s="112">
        <f t="shared" si="20"/>
        <v>1.7647058823529411</v>
      </c>
      <c r="T14" s="82">
        <v>0</v>
      </c>
      <c r="U14" s="82">
        <v>0</v>
      </c>
      <c r="V14" s="82">
        <v>10</v>
      </c>
      <c r="W14" s="112">
        <f t="shared" si="21"/>
        <v>1.7647058823529411</v>
      </c>
      <c r="X14" s="82">
        <v>0</v>
      </c>
      <c r="Y14" s="82">
        <v>1</v>
      </c>
      <c r="Z14" s="82">
        <v>10</v>
      </c>
      <c r="AA14" s="107">
        <f t="shared" si="22"/>
        <v>1.7647058823529411</v>
      </c>
      <c r="AB14" s="82">
        <v>100</v>
      </c>
      <c r="AC14" s="82">
        <v>1</v>
      </c>
      <c r="AD14" s="82">
        <v>10</v>
      </c>
      <c r="AE14" s="112">
        <f t="shared" si="23"/>
        <v>1.7647058823529411</v>
      </c>
      <c r="AF14" s="82">
        <v>100</v>
      </c>
      <c r="AG14" s="82">
        <v>1</v>
      </c>
      <c r="AH14" s="82">
        <v>10</v>
      </c>
      <c r="AI14" s="107">
        <f t="shared" si="24"/>
        <v>1.7647058823529411</v>
      </c>
      <c r="AJ14" s="82">
        <v>1</v>
      </c>
      <c r="AK14" s="82">
        <v>1</v>
      </c>
      <c r="AL14" s="82">
        <v>10</v>
      </c>
      <c r="AM14" s="112">
        <f t="shared" si="25"/>
        <v>1.7647058823529411</v>
      </c>
      <c r="AN14" s="118">
        <f t="shared" si="0"/>
        <v>85</v>
      </c>
      <c r="AO14" s="119">
        <f t="shared" si="1"/>
        <v>15.000000000000004</v>
      </c>
      <c r="AP14" s="120">
        <f t="shared" si="2"/>
        <v>75.882352941176478</v>
      </c>
      <c r="AQ14" s="89">
        <v>15</v>
      </c>
      <c r="AR14" s="19"/>
      <c r="AS14" s="82">
        <v>26.3</v>
      </c>
      <c r="AT14" s="82">
        <v>1</v>
      </c>
      <c r="AU14" s="82">
        <v>15</v>
      </c>
      <c r="AV14" s="107">
        <f t="shared" si="26"/>
        <v>0</v>
      </c>
      <c r="AW14" s="82">
        <v>-0.09</v>
      </c>
      <c r="AX14" s="82">
        <v>1</v>
      </c>
      <c r="AY14" s="82">
        <v>15</v>
      </c>
      <c r="AZ14" s="107">
        <f t="shared" si="27"/>
        <v>0</v>
      </c>
      <c r="BA14" s="82">
        <v>0.95</v>
      </c>
      <c r="BB14" s="82">
        <v>0.99</v>
      </c>
      <c r="BC14" s="82">
        <v>8</v>
      </c>
      <c r="BD14" s="107">
        <f t="shared" si="28"/>
        <v>0</v>
      </c>
      <c r="BE14" s="82">
        <v>300</v>
      </c>
      <c r="BF14" s="82">
        <v>0</v>
      </c>
      <c r="BG14" s="82">
        <v>8</v>
      </c>
      <c r="BH14" s="107">
        <f t="shared" si="29"/>
        <v>0</v>
      </c>
      <c r="BI14" s="82">
        <v>0</v>
      </c>
      <c r="BJ14" s="82">
        <v>1</v>
      </c>
      <c r="BK14" s="82">
        <v>8</v>
      </c>
      <c r="BL14" s="107">
        <f t="shared" si="30"/>
        <v>0</v>
      </c>
      <c r="BM14" s="82">
        <v>0</v>
      </c>
      <c r="BN14" s="82">
        <v>1</v>
      </c>
      <c r="BO14" s="82">
        <v>8</v>
      </c>
      <c r="BP14" s="107">
        <f t="shared" si="31"/>
        <v>0</v>
      </c>
      <c r="BQ14" s="82">
        <v>0</v>
      </c>
      <c r="BR14" s="82">
        <v>0</v>
      </c>
      <c r="BS14" s="82">
        <v>8</v>
      </c>
      <c r="BT14" s="107">
        <f t="shared" si="32"/>
        <v>0</v>
      </c>
      <c r="BU14" s="82">
        <v>0</v>
      </c>
      <c r="BV14" s="82">
        <v>1</v>
      </c>
      <c r="BW14" s="82">
        <v>10</v>
      </c>
      <c r="BX14" s="107">
        <f t="shared" si="33"/>
        <v>0</v>
      </c>
      <c r="BY14" s="99">
        <v>100</v>
      </c>
      <c r="BZ14" s="82">
        <v>1</v>
      </c>
      <c r="CA14" s="82">
        <v>10</v>
      </c>
      <c r="CB14" s="107">
        <f t="shared" si="34"/>
        <v>0</v>
      </c>
      <c r="CC14" s="82">
        <v>117.5</v>
      </c>
      <c r="CD14" s="82">
        <v>1</v>
      </c>
      <c r="CE14" s="82">
        <v>10</v>
      </c>
      <c r="CF14" s="107">
        <f t="shared" si="35"/>
        <v>0</v>
      </c>
      <c r="CG14" s="118">
        <f t="shared" si="3"/>
        <v>100</v>
      </c>
      <c r="CH14" s="123">
        <f t="shared" si="4"/>
        <v>0</v>
      </c>
      <c r="CI14" s="14">
        <f t="shared" si="5"/>
        <v>83.92</v>
      </c>
      <c r="CJ14" s="14">
        <v>20</v>
      </c>
      <c r="CK14" s="19"/>
      <c r="CL14" s="82">
        <v>0</v>
      </c>
      <c r="CM14" s="82">
        <v>1</v>
      </c>
      <c r="CN14" s="82">
        <v>25</v>
      </c>
      <c r="CO14" s="138">
        <f t="shared" si="36"/>
        <v>8.3333333333333321</v>
      </c>
      <c r="CP14" s="64"/>
      <c r="CQ14" s="102"/>
      <c r="CR14" s="95"/>
      <c r="CS14" s="95"/>
      <c r="CT14" s="139"/>
      <c r="CU14" s="64"/>
      <c r="CV14" s="99">
        <v>0</v>
      </c>
      <c r="CW14" s="82">
        <v>1</v>
      </c>
      <c r="CX14" s="82">
        <v>25</v>
      </c>
      <c r="CY14" s="138">
        <f t="shared" si="37"/>
        <v>8.3333333333333321</v>
      </c>
      <c r="CZ14" s="67"/>
      <c r="DA14" s="99">
        <v>0</v>
      </c>
      <c r="DB14" s="82">
        <v>1</v>
      </c>
      <c r="DC14" s="85">
        <v>25</v>
      </c>
      <c r="DD14" s="138">
        <f t="shared" si="38"/>
        <v>8.3333333333333321</v>
      </c>
      <c r="DE14" s="119">
        <f t="shared" si="39"/>
        <v>75</v>
      </c>
      <c r="DF14" s="124">
        <f t="shared" si="40"/>
        <v>24.999999999999996</v>
      </c>
      <c r="DG14" s="125">
        <f t="shared" si="41"/>
        <v>99.999999999999986</v>
      </c>
      <c r="DH14" s="90">
        <v>20</v>
      </c>
      <c r="DI14" s="19"/>
      <c r="DJ14" s="82">
        <v>0</v>
      </c>
      <c r="DK14" s="82">
        <v>0</v>
      </c>
      <c r="DL14" s="82">
        <v>20</v>
      </c>
      <c r="DM14" s="112">
        <f t="shared" si="42"/>
        <v>0</v>
      </c>
      <c r="DN14" s="82">
        <v>0</v>
      </c>
      <c r="DO14" s="82">
        <v>0</v>
      </c>
      <c r="DP14" s="82">
        <v>35</v>
      </c>
      <c r="DQ14" s="116">
        <f t="shared" si="43"/>
        <v>0</v>
      </c>
      <c r="DR14" s="82">
        <v>0</v>
      </c>
      <c r="DS14" s="82">
        <v>0</v>
      </c>
      <c r="DT14" s="82">
        <v>35</v>
      </c>
      <c r="DU14" s="117">
        <f t="shared" si="44"/>
        <v>0</v>
      </c>
      <c r="DV14" s="93">
        <v>0</v>
      </c>
      <c r="DW14" s="93">
        <v>0</v>
      </c>
      <c r="DX14" s="93">
        <v>10</v>
      </c>
      <c r="DY14" s="112">
        <f t="shared" si="45"/>
        <v>0</v>
      </c>
      <c r="DZ14" s="121">
        <f t="shared" si="6"/>
        <v>100</v>
      </c>
      <c r="EA14" s="126">
        <f t="shared" si="6"/>
        <v>0</v>
      </c>
      <c r="EB14" s="127">
        <f t="shared" si="7"/>
        <v>0</v>
      </c>
      <c r="EC14" s="90">
        <v>10</v>
      </c>
      <c r="ED14" s="66"/>
      <c r="EE14" s="87">
        <v>0</v>
      </c>
      <c r="EF14" s="87">
        <v>1</v>
      </c>
      <c r="EG14" s="82">
        <v>50</v>
      </c>
      <c r="EH14" s="67"/>
      <c r="EI14" s="87">
        <v>0</v>
      </c>
      <c r="EJ14" s="87">
        <v>1</v>
      </c>
      <c r="EK14" s="82">
        <v>50</v>
      </c>
      <c r="EL14" s="68"/>
      <c r="EM14" s="121">
        <f t="shared" si="51"/>
        <v>100</v>
      </c>
      <c r="EN14" s="121">
        <f t="shared" si="51"/>
        <v>0</v>
      </c>
      <c r="EO14" s="128">
        <f t="shared" si="52"/>
        <v>100</v>
      </c>
      <c r="EP14" s="15">
        <v>10</v>
      </c>
      <c r="EQ14" s="19"/>
      <c r="ER14" s="88">
        <v>0</v>
      </c>
      <c r="ES14" s="88">
        <v>1</v>
      </c>
      <c r="ET14" s="88">
        <v>100</v>
      </c>
      <c r="EU14" s="74"/>
      <c r="EV14" s="91">
        <f t="shared" si="11"/>
        <v>100</v>
      </c>
      <c r="EW14" s="91">
        <v>5</v>
      </c>
      <c r="EX14" s="19"/>
      <c r="EY14" s="88">
        <v>0</v>
      </c>
      <c r="EZ14" s="88">
        <v>1</v>
      </c>
      <c r="FA14" s="88">
        <v>100</v>
      </c>
      <c r="FB14" s="109">
        <f t="shared" si="46"/>
        <v>100</v>
      </c>
      <c r="FC14" s="91">
        <f t="shared" si="47"/>
        <v>100</v>
      </c>
      <c r="FD14" s="91">
        <v>10</v>
      </c>
      <c r="FE14" s="19"/>
      <c r="FF14" s="88">
        <v>100</v>
      </c>
      <c r="FG14" s="88">
        <v>1</v>
      </c>
      <c r="FH14" s="88">
        <v>25</v>
      </c>
      <c r="FI14" s="110">
        <f t="shared" si="48"/>
        <v>0</v>
      </c>
      <c r="FJ14" s="88">
        <v>100</v>
      </c>
      <c r="FK14" s="88">
        <v>1</v>
      </c>
      <c r="FL14" s="88">
        <v>25</v>
      </c>
      <c r="FM14" s="110">
        <f t="shared" si="49"/>
        <v>0</v>
      </c>
      <c r="FN14" s="88">
        <v>100</v>
      </c>
      <c r="FO14" s="88">
        <v>1</v>
      </c>
      <c r="FP14" s="88">
        <v>25</v>
      </c>
      <c r="FQ14" s="110">
        <f t="shared" si="50"/>
        <v>0</v>
      </c>
      <c r="FR14" s="88">
        <v>100</v>
      </c>
      <c r="FS14" s="88">
        <v>1</v>
      </c>
      <c r="FT14" s="88">
        <v>25</v>
      </c>
      <c r="FU14" s="69"/>
      <c r="FV14" s="109">
        <f t="shared" ref="FV14" si="55">FH14+FL14+FP14+FT14</f>
        <v>100</v>
      </c>
      <c r="FW14" s="109">
        <f t="shared" ref="FW14" si="56">FI14+FM14+FQ14+FU14</f>
        <v>0</v>
      </c>
      <c r="FX14" s="32">
        <f>FG14*(FH14+FI14)+FK14*(FL14+FM14)+FO14*(FP14+FQ14)+FS14*(FT14+FU14)</f>
        <v>100</v>
      </c>
      <c r="FY14" s="32">
        <v>10</v>
      </c>
      <c r="FZ14" s="73"/>
      <c r="GA14" s="31">
        <f t="shared" si="14"/>
        <v>100</v>
      </c>
      <c r="GB14" s="31">
        <f>AR14+CK14+DI14+ED14+EQ14+EX14+FE14</f>
        <v>0</v>
      </c>
      <c r="GC14" s="18">
        <f t="shared" si="15"/>
        <v>78.16635294117647</v>
      </c>
      <c r="GD14" s="18"/>
      <c r="GE14" s="19">
        <f>GC14-GD14</f>
        <v>78.16635294117647</v>
      </c>
    </row>
    <row r="15" spans="1:187" s="63" customFormat="1" ht="20.399999999999999">
      <c r="A15" s="76">
        <v>10</v>
      </c>
      <c r="B15" s="80">
        <v>992</v>
      </c>
      <c r="C15" s="142" t="s">
        <v>74</v>
      </c>
      <c r="D15" s="94"/>
      <c r="E15" s="95"/>
      <c r="F15" s="95"/>
      <c r="G15" s="113"/>
      <c r="H15" s="95"/>
      <c r="I15" s="95"/>
      <c r="J15" s="95"/>
      <c r="K15" s="113"/>
      <c r="L15" s="98">
        <v>12.01</v>
      </c>
      <c r="M15" s="82">
        <v>0</v>
      </c>
      <c r="N15" s="82">
        <v>15</v>
      </c>
      <c r="O15" s="112">
        <f t="shared" si="19"/>
        <v>27.857142857142854</v>
      </c>
      <c r="P15" s="98">
        <v>-0.33</v>
      </c>
      <c r="Q15" s="82">
        <v>1</v>
      </c>
      <c r="R15" s="82">
        <v>10</v>
      </c>
      <c r="S15" s="112">
        <f t="shared" si="20"/>
        <v>18.571428571428569</v>
      </c>
      <c r="T15" s="82">
        <v>1</v>
      </c>
      <c r="U15" s="82">
        <v>1</v>
      </c>
      <c r="V15" s="82">
        <v>10</v>
      </c>
      <c r="W15" s="112">
        <f t="shared" si="21"/>
        <v>18.571428571428569</v>
      </c>
      <c r="X15" s="95"/>
      <c r="Y15" s="95"/>
      <c r="Z15" s="95"/>
      <c r="AA15" s="114"/>
      <c r="AB15" s="95"/>
      <c r="AC15" s="95"/>
      <c r="AD15" s="95"/>
      <c r="AE15" s="113"/>
      <c r="AF15" s="95"/>
      <c r="AG15" s="95"/>
      <c r="AH15" s="95"/>
      <c r="AI15" s="114"/>
      <c r="AJ15" s="95"/>
      <c r="AK15" s="95"/>
      <c r="AL15" s="95"/>
      <c r="AM15" s="113"/>
      <c r="AN15" s="118">
        <f t="shared" si="0"/>
        <v>35</v>
      </c>
      <c r="AO15" s="119">
        <f t="shared" si="1"/>
        <v>65</v>
      </c>
      <c r="AP15" s="120">
        <f t="shared" si="2"/>
        <v>57.142857142857139</v>
      </c>
      <c r="AQ15" s="89">
        <v>15</v>
      </c>
      <c r="AR15" s="19">
        <f>AQ15/(AQ15+CJ15+DH15+EC15+EP15+EW15+FD15+FY15)*(100-(AQ15+CJ15+DH15+EC15+EP15+EW15+FD15+FY15))</f>
        <v>3.75</v>
      </c>
      <c r="AS15" s="82">
        <v>20.8</v>
      </c>
      <c r="AT15" s="82">
        <v>1</v>
      </c>
      <c r="AU15" s="82">
        <v>15</v>
      </c>
      <c r="AV15" s="107">
        <f t="shared" si="26"/>
        <v>1.6666666666666665</v>
      </c>
      <c r="AW15" s="82">
        <v>9.5</v>
      </c>
      <c r="AX15" s="82">
        <v>1</v>
      </c>
      <c r="AY15" s="82">
        <v>15</v>
      </c>
      <c r="AZ15" s="107">
        <f t="shared" si="27"/>
        <v>1.6666666666666665</v>
      </c>
      <c r="BA15" s="82">
        <v>0</v>
      </c>
      <c r="BB15" s="82">
        <v>1</v>
      </c>
      <c r="BC15" s="82">
        <v>8</v>
      </c>
      <c r="BD15" s="107">
        <f t="shared" si="28"/>
        <v>0.88888888888888895</v>
      </c>
      <c r="BE15" s="82">
        <v>0</v>
      </c>
      <c r="BF15" s="82">
        <v>1</v>
      </c>
      <c r="BG15" s="82">
        <v>8</v>
      </c>
      <c r="BH15" s="107">
        <f t="shared" si="29"/>
        <v>0.88888888888888895</v>
      </c>
      <c r="BI15" s="82">
        <v>0</v>
      </c>
      <c r="BJ15" s="82">
        <v>1</v>
      </c>
      <c r="BK15" s="82">
        <v>8</v>
      </c>
      <c r="BL15" s="107">
        <f t="shared" si="30"/>
        <v>0.88888888888888895</v>
      </c>
      <c r="BM15" s="82">
        <v>-100</v>
      </c>
      <c r="BN15" s="82">
        <v>1</v>
      </c>
      <c r="BO15" s="82">
        <v>8</v>
      </c>
      <c r="BP15" s="107">
        <f t="shared" si="31"/>
        <v>0.88888888888888895</v>
      </c>
      <c r="BQ15" s="82">
        <v>0</v>
      </c>
      <c r="BR15" s="82">
        <v>1</v>
      </c>
      <c r="BS15" s="82">
        <v>8</v>
      </c>
      <c r="BT15" s="107">
        <f t="shared" si="32"/>
        <v>0.88888888888888895</v>
      </c>
      <c r="BU15" s="82">
        <v>0</v>
      </c>
      <c r="BV15" s="82">
        <v>1</v>
      </c>
      <c r="BW15" s="82">
        <v>10</v>
      </c>
      <c r="BX15" s="107">
        <f t="shared" si="33"/>
        <v>1.1111111111111112</v>
      </c>
      <c r="BY15" s="99">
        <v>100</v>
      </c>
      <c r="BZ15" s="82">
        <v>1</v>
      </c>
      <c r="CA15" s="82">
        <v>10</v>
      </c>
      <c r="CB15" s="107">
        <f t="shared" si="34"/>
        <v>1.1111111111111112</v>
      </c>
      <c r="CC15" s="95"/>
      <c r="CD15" s="95"/>
      <c r="CE15" s="95"/>
      <c r="CF15" s="75"/>
      <c r="CG15" s="118">
        <f t="shared" si="3"/>
        <v>90</v>
      </c>
      <c r="CH15" s="123">
        <f t="shared" si="4"/>
        <v>10</v>
      </c>
      <c r="CI15" s="14">
        <f t="shared" si="5"/>
        <v>100</v>
      </c>
      <c r="CJ15" s="14">
        <v>20</v>
      </c>
      <c r="CK15" s="19">
        <f>CJ15/(AQ15+CJ15+DH15+EC15+EP15+EW15+FD15+FY15)*(100-(AQ15+CJ15+DH15+EC15+EP15+EW15+FD15+FY15))</f>
        <v>5</v>
      </c>
      <c r="CL15" s="82">
        <v>0</v>
      </c>
      <c r="CM15" s="82">
        <v>1</v>
      </c>
      <c r="CN15" s="82">
        <v>25</v>
      </c>
      <c r="CO15" s="138">
        <f t="shared" si="36"/>
        <v>75</v>
      </c>
      <c r="CP15" s="64"/>
      <c r="CQ15" s="102"/>
      <c r="CR15" s="95"/>
      <c r="CS15" s="95"/>
      <c r="CT15" s="95"/>
      <c r="CU15" s="64"/>
      <c r="CV15" s="102"/>
      <c r="CW15" s="95"/>
      <c r="CX15" s="95"/>
      <c r="CY15" s="95"/>
      <c r="CZ15" s="67"/>
      <c r="DA15" s="102"/>
      <c r="DB15" s="95"/>
      <c r="DC15" s="95"/>
      <c r="DD15" s="104"/>
      <c r="DE15" s="119">
        <f t="shared" si="39"/>
        <v>25</v>
      </c>
      <c r="DF15" s="124">
        <f t="shared" si="40"/>
        <v>75</v>
      </c>
      <c r="DG15" s="125">
        <f t="shared" si="41"/>
        <v>100</v>
      </c>
      <c r="DH15" s="90">
        <v>20</v>
      </c>
      <c r="DI15" s="19">
        <f>DH15/(AQ15+CJ15+DH15+EC15+EP15+EW15+FD15+FY15)*(100-(AQ15+CJ15+DH15+EC15+EP15+EW15+FD15+FY15))</f>
        <v>5</v>
      </c>
      <c r="DJ15" s="95"/>
      <c r="DK15" s="95"/>
      <c r="DL15" s="95"/>
      <c r="DM15" s="106"/>
      <c r="DN15" s="95"/>
      <c r="DO15" s="95"/>
      <c r="DP15" s="95"/>
      <c r="DQ15" s="106"/>
      <c r="DR15" s="95"/>
      <c r="DS15" s="95"/>
      <c r="DT15" s="95"/>
      <c r="DU15" s="106"/>
      <c r="DV15" s="95"/>
      <c r="DW15" s="95"/>
      <c r="DX15" s="95"/>
      <c r="DY15" s="108"/>
      <c r="DZ15" s="95"/>
      <c r="EA15" s="132"/>
      <c r="EB15" s="133"/>
      <c r="EC15" s="134"/>
      <c r="ED15" s="135"/>
      <c r="EE15" s="87">
        <v>0</v>
      </c>
      <c r="EF15" s="87">
        <v>1</v>
      </c>
      <c r="EG15" s="82">
        <v>50</v>
      </c>
      <c r="EH15" s="67"/>
      <c r="EI15" s="87">
        <v>0</v>
      </c>
      <c r="EJ15" s="87">
        <v>1</v>
      </c>
      <c r="EK15" s="82">
        <v>50</v>
      </c>
      <c r="EL15" s="67"/>
      <c r="EM15" s="121">
        <f t="shared" si="51"/>
        <v>100</v>
      </c>
      <c r="EN15" s="121">
        <f t="shared" si="51"/>
        <v>0</v>
      </c>
      <c r="EO15" s="128">
        <f t="shared" si="52"/>
        <v>100</v>
      </c>
      <c r="EP15" s="15">
        <v>10</v>
      </c>
      <c r="EQ15" s="19">
        <f>EP15/(AQ15+CJ15+DH15+EC15+EP15+EW15+FD15+FY15)*(100-(AQ15+CJ15+DH15+EC15+EP15+EW15+FD15+FY15))</f>
        <v>2.5</v>
      </c>
      <c r="ER15" s="88">
        <v>0</v>
      </c>
      <c r="ES15" s="88">
        <v>1</v>
      </c>
      <c r="ET15" s="88">
        <v>100</v>
      </c>
      <c r="EU15" s="74"/>
      <c r="EV15" s="91">
        <f t="shared" si="11"/>
        <v>100</v>
      </c>
      <c r="EW15" s="91">
        <v>5</v>
      </c>
      <c r="EX15" s="19">
        <f>EW15/(AQ15+CJ15+DH15+EC15+EP15+EW15+FD15+FY15)*(100-(AQ15+CJ15+DH15+EC15+EP15+EW15+FD15+FY15))</f>
        <v>1.25</v>
      </c>
      <c r="EY15" s="88">
        <v>0</v>
      </c>
      <c r="EZ15" s="88">
        <v>1</v>
      </c>
      <c r="FA15" s="88">
        <v>100</v>
      </c>
      <c r="FB15" s="109">
        <f t="shared" si="46"/>
        <v>100</v>
      </c>
      <c r="FC15" s="91">
        <f t="shared" si="47"/>
        <v>100</v>
      </c>
      <c r="FD15" s="91">
        <v>10</v>
      </c>
      <c r="FE15" s="19">
        <f>FD15/(AQ15+CJ15+DH15+EC15+EP15+EW15+FD15+FY15)*(100-(AQ15+CJ15+DH15+EC15+EP15+EW15+FD15+FY15))</f>
        <v>2.5</v>
      </c>
      <c r="FF15" s="105"/>
      <c r="FG15" s="105"/>
      <c r="FH15" s="105"/>
      <c r="FI15" s="71"/>
      <c r="FJ15" s="105"/>
      <c r="FK15" s="105"/>
      <c r="FL15" s="105"/>
      <c r="FM15" s="111"/>
      <c r="FN15" s="105"/>
      <c r="FO15" s="105"/>
      <c r="FP15" s="105"/>
      <c r="FQ15" s="71"/>
      <c r="FR15" s="105"/>
      <c r="FS15" s="105"/>
      <c r="FT15" s="105"/>
      <c r="FU15" s="71"/>
      <c r="FV15" s="105"/>
      <c r="FW15" s="105"/>
      <c r="FX15" s="136"/>
      <c r="FY15" s="136"/>
      <c r="FZ15" s="137"/>
      <c r="GA15" s="31">
        <f t="shared" si="14"/>
        <v>80</v>
      </c>
      <c r="GB15" s="31">
        <f>AR15+CK15+DI15+ED15+EQ15+EX15+FE15</f>
        <v>20</v>
      </c>
      <c r="GC15" s="18">
        <f t="shared" si="15"/>
        <v>85.714285714285722</v>
      </c>
      <c r="GD15" s="18"/>
      <c r="GE15" s="19">
        <f t="shared" si="16"/>
        <v>85.714285714285722</v>
      </c>
    </row>
    <row r="16" spans="1:187" s="17" customFormat="1" ht="13.8">
      <c r="A16" s="78" t="s">
        <v>21</v>
      </c>
      <c r="B16" s="79"/>
      <c r="D16" s="15"/>
      <c r="E16" s="18">
        <f>SUM(E6:E15)/10</f>
        <v>0.7</v>
      </c>
      <c r="F16" s="15"/>
      <c r="G16" s="54"/>
      <c r="H16" s="15"/>
      <c r="I16" s="18">
        <f>SUM(I6:I15)/6</f>
        <v>1.3333333333333333</v>
      </c>
      <c r="J16" s="15"/>
      <c r="K16" s="55"/>
      <c r="L16" s="40"/>
      <c r="M16" s="18">
        <f>SUM(M6:M15)/10</f>
        <v>0.14000000000000001</v>
      </c>
      <c r="N16" s="15"/>
      <c r="O16" s="54"/>
      <c r="P16" s="15"/>
      <c r="Q16" s="18">
        <f>SUM(Q6:Q15)/10</f>
        <v>0.91999999999999993</v>
      </c>
      <c r="R16" s="15"/>
      <c r="S16" s="54"/>
      <c r="T16" s="15"/>
      <c r="U16" s="18">
        <f>SUM(U6:U15)/10</f>
        <v>0.1</v>
      </c>
      <c r="V16" s="15"/>
      <c r="W16" s="54"/>
      <c r="X16" s="15"/>
      <c r="Y16" s="18">
        <f>SUM(Y6:Y15)/8</f>
        <v>1</v>
      </c>
      <c r="Z16" s="15"/>
      <c r="AA16" s="15"/>
      <c r="AB16" s="15"/>
      <c r="AC16" s="18">
        <f>SUM(AC6:AC15)/9</f>
        <v>0.88888888888888884</v>
      </c>
      <c r="AD16" s="15"/>
      <c r="AE16" s="15"/>
      <c r="AF16" s="15"/>
      <c r="AG16" s="18">
        <f>SUM(AG6:AG15)/8</f>
        <v>1.125</v>
      </c>
      <c r="AH16" s="15"/>
      <c r="AI16" s="15"/>
      <c r="AJ16" s="15"/>
      <c r="AK16" s="18">
        <f>SUM(AK6:AK15)/10</f>
        <v>0.8</v>
      </c>
      <c r="AL16" s="15"/>
      <c r="AM16" s="15"/>
      <c r="AN16" s="15"/>
      <c r="AO16" s="15"/>
      <c r="AP16" s="120"/>
      <c r="AQ16" s="14"/>
      <c r="AR16" s="14"/>
      <c r="AS16" s="15"/>
      <c r="AT16" s="18">
        <f>SUM(AT6:AT15)/10</f>
        <v>0.9870000000000001</v>
      </c>
      <c r="AU16" s="15"/>
      <c r="AV16" s="56"/>
      <c r="AW16" s="15"/>
      <c r="AX16" s="18">
        <f>SUM(AX6:AX15)/10</f>
        <v>1</v>
      </c>
      <c r="AY16" s="15"/>
      <c r="AZ16" s="56"/>
      <c r="BA16" s="15"/>
      <c r="BB16" s="18">
        <f>SUM(BB6:BB15)/10</f>
        <v>0.97399999999999998</v>
      </c>
      <c r="BC16" s="15"/>
      <c r="BD16" s="56"/>
      <c r="BE16" s="15"/>
      <c r="BF16" s="18">
        <f>SUM(BF6:BF15)/10</f>
        <v>0.9</v>
      </c>
      <c r="BG16" s="15"/>
      <c r="BH16" s="56"/>
      <c r="BI16" s="15"/>
      <c r="BJ16" s="18">
        <f>SUM(BJ6:BJ15)/10</f>
        <v>1</v>
      </c>
      <c r="BK16" s="15"/>
      <c r="BL16" s="56"/>
      <c r="BM16" s="15"/>
      <c r="BN16" s="18">
        <f>SUM(BN6:BN15)/10</f>
        <v>1</v>
      </c>
      <c r="BO16" s="15"/>
      <c r="BP16" s="56"/>
      <c r="BQ16" s="15"/>
      <c r="BR16" s="18">
        <f>SUM(BR6:BR15)/10</f>
        <v>0.8</v>
      </c>
      <c r="BS16" s="15"/>
      <c r="BT16" s="56"/>
      <c r="BU16" s="15"/>
      <c r="BV16" s="18">
        <f>SUM(BV6:BV15)/10</f>
        <v>0.9</v>
      </c>
      <c r="BW16" s="15"/>
      <c r="BX16" s="56"/>
      <c r="BY16" s="40"/>
      <c r="BZ16" s="18">
        <f>SUM(BZ6:BZ15)/10</f>
        <v>1</v>
      </c>
      <c r="CA16" s="15"/>
      <c r="CB16" s="40"/>
      <c r="CC16" s="15"/>
      <c r="CD16" s="18">
        <f>SUM(CD6:CD15)/8</f>
        <v>0.9</v>
      </c>
      <c r="CE16" s="15"/>
      <c r="CF16" s="40"/>
      <c r="CG16" s="15"/>
      <c r="CH16" s="15"/>
      <c r="CI16" s="14"/>
      <c r="CJ16" s="14"/>
      <c r="CK16" s="14"/>
      <c r="CL16" s="15"/>
      <c r="CM16" s="18">
        <f>SUM(CM6:CM15)/10</f>
        <v>1</v>
      </c>
      <c r="CN16" s="18"/>
      <c r="CO16" s="15"/>
      <c r="CP16" s="15"/>
      <c r="CQ16" s="15"/>
      <c r="CR16" s="18">
        <f>SUM(CR6:CR15)/10</f>
        <v>0.2</v>
      </c>
      <c r="CS16" s="18"/>
      <c r="CT16" s="15"/>
      <c r="CU16" s="15"/>
      <c r="CV16" s="15"/>
      <c r="CW16" s="18">
        <f>SUM(CW6:CW15)/10</f>
        <v>0.9</v>
      </c>
      <c r="CX16" s="18"/>
      <c r="CY16" s="15"/>
      <c r="CZ16" s="14"/>
      <c r="DA16" s="14"/>
      <c r="DB16" s="18">
        <f>SUM(DB6:DB15)/10</f>
        <v>0.9</v>
      </c>
      <c r="DC16" s="18"/>
      <c r="DD16" s="14"/>
      <c r="DE16" s="15"/>
      <c r="DF16" s="15"/>
      <c r="DG16" s="33"/>
      <c r="DH16" s="15"/>
      <c r="DI16" s="15"/>
      <c r="DJ16" s="15"/>
      <c r="DK16" s="18">
        <f>SUM(DK6:DK15)/10</f>
        <v>0</v>
      </c>
      <c r="DL16" s="15"/>
      <c r="DM16" s="55"/>
      <c r="DN16" s="15"/>
      <c r="DO16" s="18"/>
      <c r="DP16" s="15"/>
      <c r="DQ16" s="55"/>
      <c r="DR16" s="15"/>
      <c r="DS16" s="18"/>
      <c r="DT16" s="15"/>
      <c r="DU16" s="15"/>
      <c r="DV16" s="15"/>
      <c r="DW16" s="18">
        <f>SUM(DW6:DW15)/7</f>
        <v>0</v>
      </c>
      <c r="DX16" s="15"/>
      <c r="DY16" s="55"/>
      <c r="DZ16" s="15"/>
      <c r="EA16" s="15"/>
      <c r="EB16" s="15"/>
      <c r="EC16" s="15"/>
      <c r="ED16" s="15"/>
      <c r="EE16" s="16"/>
      <c r="EF16" s="18">
        <f>SUM(EF6:EF15)/10</f>
        <v>1</v>
      </c>
      <c r="EG16" s="15"/>
      <c r="EH16" s="15"/>
      <c r="EI16" s="16"/>
      <c r="EJ16" s="18">
        <f>SUM(EJ6:EJ15)/10</f>
        <v>1</v>
      </c>
      <c r="EK16" s="15"/>
      <c r="EL16" s="15"/>
      <c r="EM16" s="15"/>
      <c r="EN16" s="15"/>
      <c r="EO16" s="15"/>
      <c r="EP16" s="15"/>
      <c r="EQ16" s="15"/>
      <c r="ER16" s="27"/>
      <c r="ES16" s="27">
        <f>SUM(ES6:ES15)/10</f>
        <v>1</v>
      </c>
      <c r="ET16" s="32"/>
      <c r="EU16" s="32"/>
      <c r="EV16" s="32"/>
      <c r="EW16" s="32"/>
      <c r="EX16" s="32"/>
      <c r="EY16" s="32"/>
      <c r="EZ16" s="27">
        <f>SUM(EZ6:EZ15)/10</f>
        <v>1</v>
      </c>
      <c r="FA16" s="27"/>
      <c r="FB16" s="32"/>
      <c r="FC16" s="32"/>
      <c r="FD16" s="32"/>
      <c r="FE16" s="32"/>
      <c r="FF16" s="32"/>
      <c r="FG16" s="31">
        <f>SUM(FG6:FG15)/9</f>
        <v>1</v>
      </c>
      <c r="FH16" s="32"/>
      <c r="FI16" s="32"/>
      <c r="FJ16" s="32"/>
      <c r="FK16" s="31">
        <f>SUM(FK6:FK15)/10</f>
        <v>0.9</v>
      </c>
      <c r="FL16" s="32"/>
      <c r="FM16" s="32"/>
      <c r="FN16" s="32"/>
      <c r="FO16" s="31">
        <f>SUM(FO6:FO15)/9</f>
        <v>1</v>
      </c>
      <c r="FP16" s="32"/>
      <c r="FQ16" s="32"/>
      <c r="FR16" s="32"/>
      <c r="FS16" s="31">
        <f>SUM(FS6:FS15)/9</f>
        <v>1</v>
      </c>
      <c r="FT16" s="32"/>
      <c r="FU16" s="32"/>
      <c r="FV16" s="32"/>
      <c r="FW16" s="32"/>
      <c r="FX16" s="32"/>
      <c r="FY16" s="32"/>
      <c r="FZ16" s="32"/>
      <c r="GA16" s="32"/>
      <c r="GB16" s="32"/>
      <c r="GC16" s="27">
        <f>SUM(GC6:GC15)/10</f>
        <v>80.041563865546209</v>
      </c>
      <c r="GD16" s="27"/>
      <c r="GE16" s="19">
        <f t="shared" si="16"/>
        <v>80.041563865546209</v>
      </c>
    </row>
    <row r="17" spans="1:187" s="26" customFormat="1" ht="22.5" hidden="1" customHeight="1">
      <c r="A17" s="25"/>
      <c r="B17" s="1"/>
      <c r="C17" s="224" t="s">
        <v>25</v>
      </c>
      <c r="D17" s="224"/>
      <c r="E17" s="224"/>
      <c r="F17" s="224"/>
      <c r="G17" s="224"/>
      <c r="H17" s="224"/>
      <c r="I17" s="224"/>
      <c r="J17" s="224"/>
      <c r="K17" s="224"/>
      <c r="AZ17" s="57"/>
      <c r="BD17" s="57"/>
      <c r="BL17" s="52"/>
      <c r="CP17" s="26">
        <v>0</v>
      </c>
      <c r="GC17" s="92"/>
      <c r="GD17" s="81"/>
      <c r="GE17" s="81"/>
    </row>
    <row r="18" spans="1:187" s="26" customFormat="1" ht="21.75" hidden="1" customHeight="1">
      <c r="B18" s="1"/>
      <c r="C18" s="163" t="s">
        <v>26</v>
      </c>
      <c r="D18" s="163"/>
      <c r="E18" s="163"/>
      <c r="F18" s="163"/>
      <c r="G18" s="163"/>
      <c r="H18" s="163"/>
      <c r="I18" s="163"/>
      <c r="J18" s="163"/>
      <c r="K18" s="163"/>
      <c r="AZ18" s="57"/>
      <c r="BD18" s="57"/>
      <c r="BL18" s="52"/>
      <c r="CP18" s="26">
        <v>0</v>
      </c>
      <c r="GC18" s="81"/>
      <c r="GD18" s="81"/>
      <c r="GE18" s="81"/>
    </row>
    <row r="19" spans="1:187">
      <c r="AZ19" s="57"/>
      <c r="BD19" s="57"/>
      <c r="BL19" s="53"/>
    </row>
  </sheetData>
  <mergeCells count="90">
    <mergeCell ref="BU4:BX4"/>
    <mergeCell ref="CI4:CI5"/>
    <mergeCell ref="CC4:CF4"/>
    <mergeCell ref="DZ4:DZ5"/>
    <mergeCell ref="EA4:EA5"/>
    <mergeCell ref="DJ4:DM4"/>
    <mergeCell ref="DN4:DQ4"/>
    <mergeCell ref="DR4:DU4"/>
    <mergeCell ref="DV4:DY4"/>
    <mergeCell ref="CK4:CK5"/>
    <mergeCell ref="CG4:CG5"/>
    <mergeCell ref="CJ4:CJ5"/>
    <mergeCell ref="DF4:DF5"/>
    <mergeCell ref="CL4:CP4"/>
    <mergeCell ref="CQ4:CU4"/>
    <mergeCell ref="A3:A5"/>
    <mergeCell ref="EC4:EC5"/>
    <mergeCell ref="DH4:DH5"/>
    <mergeCell ref="AW4:AZ4"/>
    <mergeCell ref="X4:AA4"/>
    <mergeCell ref="AB4:AE4"/>
    <mergeCell ref="B3:B5"/>
    <mergeCell ref="C3:C5"/>
    <mergeCell ref="D4:G4"/>
    <mergeCell ref="H4:K4"/>
    <mergeCell ref="D3:AR3"/>
    <mergeCell ref="AR4:AR5"/>
    <mergeCell ref="P4:S4"/>
    <mergeCell ref="T4:W4"/>
    <mergeCell ref="AO4:AO5"/>
    <mergeCell ref="AP4:AP5"/>
    <mergeCell ref="GD3:GD5"/>
    <mergeCell ref="GA3:GA5"/>
    <mergeCell ref="GB3:GB5"/>
    <mergeCell ref="GE3:GE5"/>
    <mergeCell ref="C17:K17"/>
    <mergeCell ref="FY4:FY5"/>
    <mergeCell ref="BQ4:BT4"/>
    <mergeCell ref="DA4:DD4"/>
    <mergeCell ref="EY4:FA4"/>
    <mergeCell ref="CV4:CZ4"/>
    <mergeCell ref="EE3:EQ3"/>
    <mergeCell ref="EQ4:EQ5"/>
    <mergeCell ref="FF4:FI4"/>
    <mergeCell ref="FJ4:FM4"/>
    <mergeCell ref="L4:O4"/>
    <mergeCell ref="AQ4:AQ5"/>
    <mergeCell ref="GC3:GC5"/>
    <mergeCell ref="EE4:EH4"/>
    <mergeCell ref="FC4:FC5"/>
    <mergeCell ref="FD4:FD5"/>
    <mergeCell ref="FX4:FX5"/>
    <mergeCell ref="FN4:FQ4"/>
    <mergeCell ref="FR4:FU4"/>
    <mergeCell ref="FZ4:FZ5"/>
    <mergeCell ref="FF3:FZ3"/>
    <mergeCell ref="FV4:FV5"/>
    <mergeCell ref="FW4:FW5"/>
    <mergeCell ref="ER4:EU4"/>
    <mergeCell ref="EV4:EV5"/>
    <mergeCell ref="EW4:EW5"/>
    <mergeCell ref="EX4:EX5"/>
    <mergeCell ref="DJ3:ED3"/>
    <mergeCell ref="ED4:ED5"/>
    <mergeCell ref="FE4:FE5"/>
    <mergeCell ref="EO4:EO5"/>
    <mergeCell ref="EM4:EM5"/>
    <mergeCell ref="EN4:EN5"/>
    <mergeCell ref="ER3:EX3"/>
    <mergeCell ref="FB4:FB5"/>
    <mergeCell ref="EP4:EP5"/>
    <mergeCell ref="EI4:EL4"/>
    <mergeCell ref="EB4:EB5"/>
    <mergeCell ref="EY3:FE3"/>
    <mergeCell ref="C18:K18"/>
    <mergeCell ref="BE4:BH4"/>
    <mergeCell ref="AS3:CK3"/>
    <mergeCell ref="CL3:DI3"/>
    <mergeCell ref="DI4:DI5"/>
    <mergeCell ref="AS4:AV4"/>
    <mergeCell ref="CH4:CH5"/>
    <mergeCell ref="BA4:BD4"/>
    <mergeCell ref="DG4:DG5"/>
    <mergeCell ref="DE4:DE5"/>
    <mergeCell ref="AF4:AI4"/>
    <mergeCell ref="AJ4:AM4"/>
    <mergeCell ref="AN4:AN5"/>
    <mergeCell ref="BY4:CB4"/>
    <mergeCell ref="BI4:BL4"/>
    <mergeCell ref="BM4:BP4"/>
  </mergeCells>
  <phoneticPr fontId="2" type="noConversion"/>
  <pageMargins left="0.39370078740157483" right="0.15748031496062992" top="0.31496062992125984" bottom="0.31496062992125984" header="0" footer="0"/>
  <pageSetup paperSize="8" scale="67" fitToWidth="0" orientation="landscape" r:id="rId1"/>
  <headerFooter alignWithMargins="0"/>
  <colBreaks count="4" manualBreakCount="4">
    <brk id="44" max="35" man="1"/>
    <brk id="80" max="1048575" man="1"/>
    <brk id="121" max="35" man="1"/>
    <brk id="1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Рейтинг</vt:lpstr>
      <vt:lpstr>показатели</vt:lpstr>
      <vt:lpstr>показатели!Заголовки_для_печати</vt:lpstr>
      <vt:lpstr>показатели!Область_печати</vt:lpstr>
      <vt:lpstr>Рейтинг!Область_печати</vt:lpstr>
    </vt:vector>
  </TitlesOfParts>
  <Company>Организация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budgetove</dc:creator>
  <cp:lastModifiedBy>Управление финансов</cp:lastModifiedBy>
  <cp:lastPrinted>2025-01-22T08:01:07Z</cp:lastPrinted>
  <dcterms:created xsi:type="dcterms:W3CDTF">2012-03-16T14:00:26Z</dcterms:created>
  <dcterms:modified xsi:type="dcterms:W3CDTF">2025-04-28T08:07:26Z</dcterms:modified>
</cp:coreProperties>
</file>